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filterPrivacy="1" codeName="ThisWorkbook" autoCompressPictures="0"/>
  <xr:revisionPtr revIDLastSave="822" documentId="8_{EB4507E7-CF68-40A5-8866-30D1A998AEB6}" xr6:coauthVersionLast="47" xr6:coauthVersionMax="47" xr10:uidLastSave="{AC8386B1-A1DA-442A-955A-8FD3BFF78E15}"/>
  <bookViews>
    <workbookView xWindow="-105" yWindow="-105" windowWidth="19425" windowHeight="11505" tabRatio="788" firstSheet="10" activeTab="10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_xlnm.Print_Area" localSheetId="0">January!$A$1:$H$14</definedName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WeekStart">January!$K$4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<sst xmlns="http://schemas.openxmlformats.org/spreadsheetml/2006/main" count="195" uniqueCount="148">
  <si>
    <t>Calendar Settings</t>
  </si>
  <si>
    <t>Year</t>
  </si>
  <si>
    <t>Week Start</t>
  </si>
  <si>
    <t>MONDAY</t>
  </si>
  <si>
    <t>Matrícula IC26</t>
  </si>
  <si>
    <t>Cargas</t>
  </si>
  <si>
    <t>Notes</t>
  </si>
  <si>
    <r>
      <rPr>
        <b/>
        <sz val="11"/>
        <color rgb="FFAC132B"/>
        <rFont val="Lucida Sans"/>
        <scheme val="minor"/>
      </rPr>
      <t xml:space="preserve">Semana 1 </t>
    </r>
    <r>
      <rPr>
        <sz val="11"/>
        <color rgb="FF000000"/>
        <rFont val="Lucida Sans"/>
        <scheme val="minor"/>
      </rPr>
      <t xml:space="preserve"> quiz 1 546 de 7-9pm</t>
    </r>
  </si>
  <si>
    <t>Semana 2</t>
  </si>
  <si>
    <t>3127 quiz 1 de 7pm-9pm</t>
  </si>
  <si>
    <t>03131 Quiz 1 7pm-9pm</t>
  </si>
  <si>
    <t>3130 quiz 1 de 7pm-9pm</t>
  </si>
  <si>
    <t>582 Gira</t>
  </si>
  <si>
    <t>03402 Lab.</t>
  </si>
  <si>
    <t>Semana 3</t>
  </si>
  <si>
    <t>520 cuest. 1 de 7 pm -9 pm.</t>
  </si>
  <si>
    <t>3401 lab 1y 582 Lab 1</t>
  </si>
  <si>
    <t>3401 lab 1 y 582 Lab 1</t>
  </si>
  <si>
    <r>
      <rPr>
        <b/>
        <sz val="11"/>
        <color rgb="FFAC132B"/>
        <rFont val="Lucida Sans"/>
        <family val="2"/>
        <scheme val="minor"/>
      </rPr>
      <t xml:space="preserve">Semana 4 </t>
    </r>
    <r>
      <rPr>
        <b/>
        <sz val="11"/>
        <color rgb="FF000000"/>
        <rFont val="Lucida Sans"/>
        <family val="2"/>
        <scheme val="minor"/>
      </rPr>
      <t>quiz 2 546 de 7-9pm</t>
    </r>
  </si>
  <si>
    <t>3127 quiz 2 de 7pm-9pm</t>
  </si>
  <si>
    <t>00538 
I Act. Eval. (6-8 pm)</t>
  </si>
  <si>
    <t xml:space="preserve">3401 quiz 7pm-9 pm </t>
  </si>
  <si>
    <t xml:space="preserve">3130 quiz 2 de 7pm-9pm 3145 cuest. 1 de 7pm-9 pm </t>
  </si>
  <si>
    <t>03148 Gira campo                         03142 Taller sincrónico</t>
  </si>
  <si>
    <t>Semana 5</t>
  </si>
  <si>
    <t>00506 I Act Eva (6-9 pm)</t>
  </si>
  <si>
    <t>00540 I Act Eva (6-9 pm)</t>
  </si>
  <si>
    <t xml:space="preserve">03231 I Act Eva 6-9 pm
</t>
  </si>
  <si>
    <t>03109 I Act Eva (6-9 pm)</t>
  </si>
  <si>
    <t>520 gira                                                                        582 Lab                                                                   00555 Gira                             03131  Gira 1 Cuestionario1
03499 I Act Eva 6-9 pm 860 Gira</t>
  </si>
  <si>
    <t>582 Lab</t>
  </si>
  <si>
    <r>
      <rPr>
        <b/>
        <sz val="11"/>
        <color rgb="FFAC132B"/>
        <rFont val="Lucida Sans"/>
        <family val="2"/>
        <scheme val="minor"/>
      </rPr>
      <t xml:space="preserve">Semana 6 </t>
    </r>
    <r>
      <rPr>
        <b/>
        <sz val="11"/>
        <color rgb="FF000000"/>
        <rFont val="Lucida Sans"/>
        <family val="2"/>
        <scheme val="minor"/>
      </rPr>
      <t xml:space="preserve">gira 520 </t>
    </r>
  </si>
  <si>
    <t>3127 quiz 3 de 7pm-9pm 03136 I Act Eva (6-9 pm)</t>
  </si>
  <si>
    <t>3130 quiz 3 de 7pm-9pm</t>
  </si>
  <si>
    <t xml:space="preserve">520 gira 538 Gira1
03141 Gira                                                       03142 Gira de campo
 </t>
  </si>
  <si>
    <t>03403 Gira de Campo             03137 Gira de Campo                      03128 Ordinario 1 08:00 a.m. a 11:00 a.m.</t>
  </si>
  <si>
    <r>
      <rPr>
        <b/>
        <sz val="11"/>
        <color rgb="FFAC132B"/>
        <rFont val="Lucida Sans"/>
        <family val="2"/>
        <scheme val="minor"/>
      </rPr>
      <t xml:space="preserve">Semana 7 </t>
    </r>
    <r>
      <rPr>
        <b/>
        <sz val="11"/>
        <color rgb="FF000000"/>
        <rFont val="Lucida Sans"/>
        <family val="2"/>
        <scheme val="minor"/>
      </rPr>
      <t>quiz 3 546 de 7-9pm</t>
    </r>
  </si>
  <si>
    <t xml:space="preserve">03148 Expo Avance Trabajo Final </t>
  </si>
  <si>
    <t>3130 Gira 03199 Gira</t>
  </si>
  <si>
    <t xml:space="preserve">3401 lab 582 Lab   00540 Gira  507 Gira 3145 gira </t>
  </si>
  <si>
    <t>3401 lab 582 Lab
03231 Gira de campo
03499 Gira de campo</t>
  </si>
  <si>
    <t>Semana 8</t>
  </si>
  <si>
    <t>3127 quiz 4 de 7pm-9pm</t>
  </si>
  <si>
    <t>00538 
II Act. Eval. (6-8pm)</t>
  </si>
  <si>
    <t xml:space="preserve">3130 gira 3145 cuest. 2 de 7pm-9 pm </t>
  </si>
  <si>
    <r>
      <rPr>
        <b/>
        <sz val="11"/>
        <color rgb="FF595959"/>
        <rFont val="Lucida Sans"/>
        <family val="2"/>
        <scheme val="minor"/>
      </rPr>
      <t xml:space="preserve">3127 gira 668 Gira             03404 Gira
</t>
    </r>
    <r>
      <rPr>
        <b/>
        <sz val="11"/>
        <color rgb="FF000000"/>
        <rFont val="Lucida Sans"/>
        <family val="2"/>
        <scheme val="minor"/>
      </rPr>
      <t>00506 Gira</t>
    </r>
  </si>
  <si>
    <t>03134 Gira de Campo                       03260 Gira de campo</t>
  </si>
  <si>
    <t>Semana 9</t>
  </si>
  <si>
    <t>Semana Santa</t>
  </si>
  <si>
    <r>
      <rPr>
        <b/>
        <sz val="11"/>
        <color rgb="FFAC132B"/>
        <rFont val="Lucida Sans"/>
        <family val="2"/>
        <scheme val="minor"/>
      </rPr>
      <t xml:space="preserve">Semana 10                     </t>
    </r>
    <r>
      <rPr>
        <b/>
        <sz val="11"/>
        <color rgb="FF000000"/>
        <rFont val="Lucida Sans"/>
        <family val="2"/>
        <scheme val="minor"/>
      </rPr>
      <t>quiz 4 546 de 7-9pm</t>
    </r>
  </si>
  <si>
    <t>3127 cuestionario de 7pm-9pm</t>
  </si>
  <si>
    <t>520 cuest. 2 7pm-9 pm</t>
  </si>
  <si>
    <t xml:space="preserve">  03131 Gira 2 y Cuestionario 2</t>
  </si>
  <si>
    <t>Feriado</t>
  </si>
  <si>
    <t xml:space="preserve">03411 Gira de Campo                        503 Exposición 9am a 12pm </t>
  </si>
  <si>
    <t>Semana 11</t>
  </si>
  <si>
    <t>668 Act eval. 7:30p a 9pm</t>
  </si>
  <si>
    <t>03136 II Act Eva 6-9  503 Act eval 7:30pm a 9pm</t>
  </si>
  <si>
    <t>3401 quiz 7pm-9 pm 3231II Act Eva 6-9</t>
  </si>
  <si>
    <t>3109 II Act Eva (6-9 pm)                                                                  507 Act eval. 7:30pm a 9pm</t>
  </si>
  <si>
    <t>3127 gira 00540 II Act Eva (1-3 pm)                                     03148 Taller sincrónico</t>
  </si>
  <si>
    <t>03499 II Act Eva (6-9 pm)</t>
  </si>
  <si>
    <r>
      <rPr>
        <b/>
        <sz val="11"/>
        <color rgb="FFAC132B"/>
        <rFont val="Lucida Sans"/>
        <family val="2"/>
        <scheme val="minor"/>
      </rPr>
      <t>Semana 12</t>
    </r>
    <r>
      <rPr>
        <sz val="11"/>
        <color rgb="FFAC132B"/>
        <rFont val="Lucida Sans"/>
        <family val="2"/>
        <scheme val="minor"/>
      </rPr>
      <t xml:space="preserve"> </t>
    </r>
    <r>
      <rPr>
        <sz val="11"/>
        <color rgb="FF000000"/>
        <rFont val="Lucida Sans"/>
        <family val="2"/>
        <scheme val="minor"/>
      </rPr>
      <t>cuestionario 546 de 7pm-9pm                       03403 ordinario 1 06:00 p.m. a 09:00 p.m.</t>
    </r>
  </si>
  <si>
    <t>03137 Ordinario 1 06:oo p.m. a 09:00 p.m.</t>
  </si>
  <si>
    <t>00538 
III Act Eval. (6-8 pm)
03141 
Act. Eval. (6-8 pm)     03134 Ordinario 1 06:00 p.m. a 09:00 p.m.</t>
  </si>
  <si>
    <t>03402 
Act. Eval. (6-8 pm)
03231 II Act Eva (6-9 pm)                        03411 Ordinario 1 06:00 p.m. a 09:00 p.m.</t>
  </si>
  <si>
    <t>3130 cuestionario de 7pm-9pm 00506 II Act Eva (6-9 pm)                     03260 Ordinario 1 06:00 p.m. a 09:00 p.m.</t>
  </si>
  <si>
    <t>03142 Taller 2     8-10am                                                 03404 Act. Eval. (6-8 pm)</t>
  </si>
  <si>
    <t>03128 ordinario 2 08: a.m. a 11:00 a.m.</t>
  </si>
  <si>
    <t>Semana 13</t>
  </si>
  <si>
    <t>00555 
Act. Eval. (6-8 pm)</t>
  </si>
  <si>
    <t>03131 Exposición y Cuestionario 3</t>
  </si>
  <si>
    <t xml:space="preserve">Cierre académico </t>
  </si>
  <si>
    <t>Matrícula IIC26</t>
  </si>
  <si>
    <t>Semana 1</t>
  </si>
  <si>
    <t>3127 Cuestionario en línea: de 7  pm a 9 pm</t>
  </si>
  <si>
    <t>582 Gira                     3132 Lab</t>
  </si>
  <si>
    <t>3132 Lab                    Lab 03402</t>
  </si>
  <si>
    <t xml:space="preserve">520 Cuestionario en línea: de 7  pm a 9 pm </t>
  </si>
  <si>
    <t>582 Lab                        Gira 510                  3401 lab        03135 Gira 1</t>
  </si>
  <si>
    <t>582 Lab               3401 lab</t>
  </si>
  <si>
    <t>Semana 4</t>
  </si>
  <si>
    <t>3127 Cuestionario en línea: de 7 pm a 9 pm</t>
  </si>
  <si>
    <t xml:space="preserve">3401 Quiz  virtual de 7 pm a 9 pm </t>
  </si>
  <si>
    <t xml:space="preserve">561 cuestionario en línea:  de 7:00  pm- 9:00 pm </t>
  </si>
  <si>
    <t>3132 Lab          Gira 3409</t>
  </si>
  <si>
    <t>3132 Lab</t>
  </si>
  <si>
    <t xml:space="preserve">582 Lab                     Gira 520             03131 Gira 1 y Cuestionario 1
Gira 537                  </t>
  </si>
  <si>
    <r>
      <rPr>
        <b/>
        <sz val="11"/>
        <color rgb="FFC00000"/>
        <rFont val="Lucida Sans"/>
        <family val="2"/>
        <scheme val="minor"/>
      </rPr>
      <t>Semana 6</t>
    </r>
    <r>
      <rPr>
        <b/>
        <sz val="11"/>
        <color theme="1" tint="0.34998626667073579"/>
        <rFont val="Lucida Sans"/>
        <family val="2"/>
        <scheme val="minor"/>
      </rPr>
      <t xml:space="preserve">                 gira 520</t>
    </r>
  </si>
  <si>
    <t>3401 Quiz  virtual de 7 pm a 9 pm</t>
  </si>
  <si>
    <t>3406 cuestionario en línea: de 8:00 pm a 10:00 pm.</t>
  </si>
  <si>
    <t>3132 Gira                 Gira 3499 
Gira 520
Gira 538</t>
  </si>
  <si>
    <t>Gira 03266               Acti. Eva. 03128 08:00 a 11:00 a.m.</t>
  </si>
  <si>
    <t>Semana 7</t>
  </si>
  <si>
    <t>582 Lab                                 519 Gira        Gira 457
Gira 509 
Lab 3401</t>
  </si>
  <si>
    <t>582 Lab                Lab 3401                     Gira 03405</t>
  </si>
  <si>
    <r>
      <rPr>
        <b/>
        <sz val="11"/>
        <color rgb="FFC00000"/>
        <rFont val="Lucida Sans"/>
        <family val="2"/>
        <scheme val="minor"/>
      </rPr>
      <t>Feriado</t>
    </r>
    <r>
      <rPr>
        <b/>
        <sz val="11"/>
        <color theme="1" tint="0.34998626667073579"/>
        <rFont val="Lucida Sans"/>
        <family val="2"/>
        <scheme val="minor"/>
      </rPr>
      <t xml:space="preserve">                  Gira y Lab 3404</t>
    </r>
  </si>
  <si>
    <t>3132 Lab (todos grupo de sabado y domingo)</t>
  </si>
  <si>
    <t>561 cuestionario en línea:  de 7:00  pm- 9:00 pm      03135 Gira 2</t>
  </si>
  <si>
    <t>507 Gira              Gira 3258   Gira 
Gira 3127               03131 Gira 2 y Cuestionario 2</t>
  </si>
  <si>
    <t>Semana 10</t>
  </si>
  <si>
    <t>520 Cuestionario en línea: de 7  pm a 9 pm</t>
  </si>
  <si>
    <t>Gira 3127           Gira 03137              00525 Actividad Evaluativa (todo el día)</t>
  </si>
  <si>
    <t xml:space="preserve">503 Exposición 9am a 12pm     564 Exposición 9am a 12pm </t>
  </si>
  <si>
    <t>564 Act eval 7:30pm a 9pm</t>
  </si>
  <si>
    <t xml:space="preserve">503 Act eval 7:30pm a 9pm                                519 Act eval 7:30pm a 9pm                       </t>
  </si>
  <si>
    <t>507 Act eval 7:30pm a 9pm</t>
  </si>
  <si>
    <r>
      <rPr>
        <b/>
        <sz val="11"/>
        <color rgb="FFC00000"/>
        <rFont val="Lucida Sans"/>
        <family val="2"/>
        <scheme val="minor"/>
      </rPr>
      <t>Feriado</t>
    </r>
    <r>
      <rPr>
        <b/>
        <sz val="11"/>
        <color theme="1" tint="0.34998626667073579"/>
        <rFont val="Lucida Sans"/>
        <family val="2"/>
        <charset val="238"/>
        <scheme val="minor"/>
      </rPr>
      <t xml:space="preserve">                      Gira 555
</t>
    </r>
  </si>
  <si>
    <t xml:space="preserve">Acti Eva 03128 08:00 a.m. a 11:00 a.m.                                            </t>
  </si>
  <si>
    <t>Semana 12</t>
  </si>
  <si>
    <t>Act. Eva 03405 06:00 p.m. a 09:00 p.m.</t>
  </si>
  <si>
    <t>Act. Eva. 03266 06:00 p.m. a 09:00 p.m.</t>
  </si>
  <si>
    <t>Act. Eva. 03137 06:00 p.m. a 09:00 p.m.</t>
  </si>
  <si>
    <t>Acti Eva. 03129 06:00 p.m. a 09:00 p.m</t>
  </si>
  <si>
    <t xml:space="preserve">    03131 Defensa de proyecto y Cuestionario 3</t>
  </si>
  <si>
    <t>Cierre académico</t>
  </si>
  <si>
    <t>Matrícula IIIC26</t>
  </si>
  <si>
    <t>03133 Lab Virual I
13:00-16:00</t>
  </si>
  <si>
    <t>03135 Gira             03142 Gira
03133 Informe I</t>
  </si>
  <si>
    <t>561 cuestionario 1: de 7:00 pm- 9:00 pm 3130 quiz 2 de 7pm-9pm 3406 quiz 1 de 8pm-10pm</t>
  </si>
  <si>
    <t>3132 Lab
03133 Lab Virual II</t>
  </si>
  <si>
    <t>03129 Ier Ordinario 06:p.m. a 09 p.m.</t>
  </si>
  <si>
    <r>
      <rPr>
        <b/>
        <sz val="11"/>
        <color rgb="FFAC132B"/>
        <rFont val="Lucida Sans"/>
        <scheme val="minor"/>
      </rPr>
      <t xml:space="preserve">00525 Taller presencial </t>
    </r>
    <r>
      <rPr>
        <b/>
        <sz val="11"/>
        <color rgb="FF000000"/>
        <rFont val="Lucida Sans"/>
        <scheme val="minor"/>
      </rPr>
      <t>3406 taller</t>
    </r>
  </si>
  <si>
    <t xml:space="preserve">519 Gira 
3258 Gira
537 Gira
03411 Gira de campo
03133 Informe II
</t>
  </si>
  <si>
    <t xml:space="preserve">03148 Gira
</t>
  </si>
  <si>
    <t>Semana 6</t>
  </si>
  <si>
    <t>Cuestionario 3125  Cuestionario 3126</t>
  </si>
  <si>
    <t xml:space="preserve">3130 quiz 3 de 7pm-9pm 3406 taller </t>
  </si>
  <si>
    <t>3132 Gira 
3136 Gira
555 Gira
3141 Gira
03133 Lab Virual III 13:00-16:00</t>
  </si>
  <si>
    <t xml:space="preserve">3130 Gira y exposiciones </t>
  </si>
  <si>
    <t>668 Gira
510 Gira
457 Gira
3231 Gira
3256 Gira (Lic)
3133 Gira</t>
  </si>
  <si>
    <t xml:space="preserve">509 Gira
03134 gira de campo
</t>
  </si>
  <si>
    <r>
      <rPr>
        <sz val="11"/>
        <color rgb="FF595959"/>
        <rFont val="Lucida Sans"/>
      </rPr>
      <t xml:space="preserve">3132 Lab                      3265 Gira               </t>
    </r>
    <r>
      <rPr>
        <sz val="11"/>
        <color rgb="FFAC132B"/>
        <rFont val="Lucida Sans"/>
      </rPr>
      <t xml:space="preserve"> 
</t>
    </r>
    <r>
      <rPr>
        <sz val="11"/>
        <color rgb="FF000000"/>
        <rFont val="Lucida Sans"/>
      </rPr>
      <t>506 Gira
03133 Informe de Gira</t>
    </r>
  </si>
  <si>
    <t>3132 Lab
03405 gira de campo</t>
  </si>
  <si>
    <r>
      <rPr>
        <b/>
        <sz val="11"/>
        <color rgb="FFAC132B"/>
        <rFont val="Lucida Sans"/>
        <scheme val="minor"/>
      </rPr>
      <t xml:space="preserve">03135 Gira y Cuestionario </t>
    </r>
    <r>
      <rPr>
        <sz val="11"/>
        <color rgb="FF000000"/>
        <rFont val="Lucida Sans"/>
        <scheme val="minor"/>
      </rPr>
      <t>561 cuestionario 2: de 7:00 pm- 9:00 pm 3406 cuestionario 2: de 8:00 pm- 10:00 pm</t>
    </r>
  </si>
  <si>
    <r>
      <rPr>
        <b/>
        <sz val="11"/>
        <color rgb="FF595959"/>
        <rFont val="Lucida Sans"/>
      </rPr>
      <t xml:space="preserve">860 Gira             
</t>
    </r>
    <r>
      <rPr>
        <b/>
        <sz val="11"/>
        <color rgb="FFAC132B"/>
        <rFont val="Lucida Sans"/>
      </rPr>
      <t xml:space="preserve">03148 Taller virtual 
540 Gira
03133 Informe III
3127 Gira (G 01)
</t>
    </r>
    <r>
      <rPr>
        <b/>
        <sz val="11"/>
        <color rgb="FF000000"/>
        <rFont val="Lucida Sans"/>
      </rPr>
      <t>03403 gira de campo</t>
    </r>
  </si>
  <si>
    <t xml:space="preserve">3127 Gira (G 02)
</t>
  </si>
  <si>
    <t>564 Exposición
3133 Informe gira-taller</t>
  </si>
  <si>
    <t>519 Cuestionario 8 a 9pm. 668 Cuestionario 8 a 9pm.</t>
  </si>
  <si>
    <r>
      <rPr>
        <b/>
        <sz val="11"/>
        <color rgb="FF595959"/>
        <rFont val="Lucida Sans"/>
      </rPr>
      <t xml:space="preserve">Cuestionario 3125  Cuestionario 3126            </t>
    </r>
    <r>
      <rPr>
        <b/>
        <sz val="11"/>
        <color rgb="FFAC132B"/>
        <rFont val="Lucida Sans"/>
      </rPr>
      <t>03142 Evaluación Oral</t>
    </r>
  </si>
  <si>
    <t xml:space="preserve">564Cuestionario 8 a 9pm. 561 exposiones 3406 exposiones </t>
  </si>
  <si>
    <t>03148 Tutoría Obligatoria (conversatorio)</t>
  </si>
  <si>
    <r>
      <rPr>
        <b/>
        <sz val="11"/>
        <color rgb="FFC00000"/>
        <rFont val="Lucida Sans"/>
        <scheme val="minor"/>
      </rPr>
      <t xml:space="preserve">Semana 12
</t>
    </r>
    <r>
      <rPr>
        <b/>
        <sz val="11"/>
        <color rgb="FF000000"/>
        <rFont val="Lucida Sans"/>
        <scheme val="minor"/>
      </rPr>
      <t>03411 ordinario 06: p.m. a 09 p.m.</t>
    </r>
  </si>
  <si>
    <t>03134 ordinario 6 p.m. a 09 p.m.</t>
  </si>
  <si>
    <r>
      <rPr>
        <sz val="11"/>
        <color rgb="FF595959"/>
        <rFont val="Lucida Sans"/>
        <scheme val="minor"/>
      </rPr>
      <t xml:space="preserve">Cuestionario 8 a 9pm 3265
</t>
    </r>
    <r>
      <rPr>
        <b/>
        <sz val="11"/>
        <color rgb="FF000000"/>
        <rFont val="Arial"/>
      </rPr>
      <t>03405 ordinario 6 p.m. a 9 p.m.</t>
    </r>
  </si>
  <si>
    <t>03403 ordinario 6 p.m. a 9 p.m.</t>
  </si>
  <si>
    <t xml:space="preserve">03129 2 ordinario 6 p.m. a 9 p.m. 561 exposiones 3406 exposiones </t>
  </si>
  <si>
    <t xml:space="preserve">03135 Exposiciones
03133 Trabajo investigación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</si>
</sst>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d"/>
  </numFmts>
  <fonts count="56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rgb="FFFF0000"/>
      <name val="Lucida Sans"/>
      <family val="2"/>
      <charset val="238"/>
      <scheme val="minor"/>
    </font>
    <font>
      <b/>
      <sz val="11"/>
      <color theme="1" tint="0.249977111117893"/>
      <name val="Lucida Sans"/>
      <family val="2"/>
      <scheme val="minor"/>
    </font>
    <font>
      <b/>
      <sz val="11"/>
      <color theme="9" tint="-0.249977111117893"/>
      <name val="Lucida Sans"/>
      <family val="2"/>
      <scheme val="minor"/>
    </font>
    <font>
      <b/>
      <sz val="11"/>
      <color theme="9" tint="-0.249977111117893"/>
      <name val="Lucida Sans"/>
      <family val="2"/>
      <charset val="238"/>
      <scheme val="minor"/>
    </font>
    <font>
      <b/>
      <sz val="11"/>
      <color rgb="FF7030A0"/>
      <name val="Lucida Sans"/>
      <family val="2"/>
      <charset val="238"/>
      <scheme val="minor"/>
    </font>
    <font>
      <b/>
      <sz val="11"/>
      <color theme="6" tint="-0.499984740745262"/>
      <name val="Lucida Sans"/>
      <family val="2"/>
      <scheme val="minor"/>
    </font>
    <font>
      <b/>
      <sz val="11"/>
      <color theme="5" tint="-0.249977111117893"/>
      <name val="Lucida Sans"/>
      <family val="2"/>
      <charset val="238"/>
      <scheme val="minor"/>
    </font>
    <font>
      <b/>
      <sz val="11"/>
      <color theme="5" tint="-0.249977111117893"/>
      <name val="Lucida Sans"/>
      <family val="2"/>
      <scheme val="minor"/>
    </font>
    <font>
      <b/>
      <sz val="11"/>
      <color rgb="FF595959"/>
      <name val="Lucida Sans"/>
      <family val="2"/>
      <scheme val="minor"/>
    </font>
    <font>
      <b/>
      <sz val="11"/>
      <color rgb="FF595959"/>
      <name val="Lucida Sans"/>
      <family val="2"/>
    </font>
    <font>
      <b/>
      <sz val="11"/>
      <color rgb="FF000000"/>
      <name val="Lucida Sans"/>
      <family val="2"/>
      <scheme val="minor"/>
    </font>
    <font>
      <b/>
      <sz val="8"/>
      <color theme="1" tint="0.34998626667073579"/>
      <name val="Lucida Sans"/>
      <family val="2"/>
      <scheme val="minor"/>
    </font>
    <font>
      <b/>
      <sz val="11"/>
      <color rgb="FFAC132B"/>
      <name val="Lucida Sans"/>
      <family val="2"/>
      <scheme val="minor"/>
    </font>
    <font>
      <sz val="11"/>
      <color rgb="FF000000"/>
      <name val="Lucida Sans"/>
      <family val="2"/>
      <scheme val="minor"/>
    </font>
    <font>
      <sz val="11"/>
      <color theme="9" tint="-0.249977111117893"/>
      <name val="Lucida Sans"/>
      <family val="2"/>
      <scheme val="minor"/>
    </font>
    <font>
      <sz val="11"/>
      <color rgb="FFAC132B"/>
      <name val="Lucida Sans"/>
      <family val="2"/>
      <scheme val="minor"/>
    </font>
    <font>
      <b/>
      <sz val="11"/>
      <color rgb="FF595959"/>
      <name val="Lucida Sans"/>
      <charset val="1"/>
    </font>
    <font>
      <sz val="11"/>
      <color rgb="FF242424"/>
      <name val="Aptos Narrow"/>
      <charset val="1"/>
    </font>
    <font>
      <b/>
      <sz val="11"/>
      <color rgb="FFC00000"/>
      <name val="Lucida Sans"/>
      <family val="2"/>
      <charset val="238"/>
      <scheme val="minor"/>
    </font>
    <font>
      <b/>
      <sz val="11"/>
      <color rgb="FFC00000"/>
      <name val="Lucida Sans"/>
      <family val="2"/>
      <scheme val="minor"/>
    </font>
    <font>
      <b/>
      <sz val="10"/>
      <color theme="1" tint="0.34998626667073579"/>
      <name val="Lucida Sans"/>
      <family val="2"/>
      <charset val="238"/>
      <scheme val="minor"/>
    </font>
    <font>
      <b/>
      <sz val="11"/>
      <color rgb="FFAC132B"/>
      <name val="Lucida Sans"/>
    </font>
    <font>
      <b/>
      <sz val="11"/>
      <color rgb="FFAC132B"/>
      <name val="Lucida Sans"/>
      <scheme val="minor"/>
    </font>
    <font>
      <b/>
      <sz val="11"/>
      <color rgb="FF595959"/>
      <name val="Lucida Sans"/>
    </font>
    <font>
      <b/>
      <sz val="11"/>
      <color theme="1" tint="0.34998626667073579"/>
      <name val="Lucida Sans"/>
    </font>
    <font>
      <b/>
      <sz val="11"/>
      <color rgb="FF000000"/>
      <name val="Lucida Sans"/>
      <scheme val="minor"/>
    </font>
    <font>
      <b/>
      <sz val="11"/>
      <color rgb="FFC00000"/>
      <name val="Lucida Sans"/>
      <scheme val="minor"/>
    </font>
    <font>
      <sz val="11"/>
      <color rgb="FF595959"/>
      <name val="Lucida Sans"/>
      <scheme val="minor"/>
    </font>
    <font>
      <b/>
      <sz val="11"/>
      <color rgb="FF000000"/>
      <name val="Arial"/>
    </font>
    <font>
      <sz val="11"/>
      <color rgb="FF000000"/>
      <name val="Lucida Sans"/>
      <scheme val="minor"/>
    </font>
    <font>
      <b/>
      <sz val="11"/>
      <color theme="9" tint="-0.249977111117893"/>
      <name val="Lucida Sans"/>
      <scheme val="minor"/>
    </font>
    <font>
      <sz val="11"/>
      <color theme="1" tint="0.34998626667073579"/>
      <name val="Lucida Sans"/>
    </font>
    <font>
      <sz val="11"/>
      <color rgb="FF595959"/>
      <name val="Lucida Sans"/>
    </font>
    <font>
      <sz val="11"/>
      <color rgb="FFAC132B"/>
      <name val="Lucida Sans"/>
    </font>
    <font>
      <sz val="11"/>
      <color rgb="FF000000"/>
      <name val="Lucida Sans"/>
    </font>
    <font>
      <b/>
      <sz val="11"/>
      <color rgb="FF000000"/>
      <name val="Lucida Sans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21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8" fontId="9" fillId="7" borderId="0">
      <alignment horizontal="left" wrapText="1" indent="1"/>
    </xf>
    <xf numFmtId="168" fontId="13" fillId="0" borderId="0">
      <alignment horizontal="left" indent="1"/>
    </xf>
    <xf numFmtId="0" fontId="12" fillId="0" borderId="0" applyAlignment="0">
      <alignment horizontal="left"/>
    </xf>
    <xf numFmtId="168" fontId="9" fillId="7" borderId="0">
      <alignment horizontal="left" wrapText="1" indent="1"/>
    </xf>
    <xf numFmtId="168" fontId="13" fillId="0" borderId="0">
      <alignment horizontal="left" indent="1"/>
    </xf>
  </cellStyleXfs>
  <cellXfs count="127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8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8" fontId="9" fillId="7" borderId="0" xfId="16">
      <alignment horizontal="left" wrapText="1" indent="1"/>
    </xf>
    <xf numFmtId="168" fontId="13" fillId="7" borderId="0" xfId="16" applyFont="1">
      <alignment horizontal="left" wrapText="1" indent="1"/>
    </xf>
    <xf numFmtId="168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168" fontId="20" fillId="0" borderId="0" xfId="17" applyFont="1" applyAlignment="1">
      <alignment horizontal="center" vertical="center"/>
    </xf>
    <xf numFmtId="168" fontId="21" fillId="7" borderId="0" xfId="16" applyFont="1" applyAlignment="1">
      <alignment horizontal="center" vertical="center" wrapText="1"/>
    </xf>
    <xf numFmtId="168" fontId="22" fillId="7" borderId="0" xfId="16" applyFont="1" applyAlignment="1">
      <alignment horizontal="center" vertical="top" wrapText="1"/>
    </xf>
    <xf numFmtId="168" fontId="23" fillId="0" borderId="0" xfId="17" applyFont="1" applyAlignment="1">
      <alignment horizontal="center" vertical="top"/>
    </xf>
    <xf numFmtId="168" fontId="25" fillId="7" borderId="0" xfId="16" applyFont="1" applyAlignment="1">
      <alignment horizontal="center" vertical="center" wrapText="1"/>
    </xf>
    <xf numFmtId="168" fontId="13" fillId="0" borderId="0" xfId="17" applyAlignment="1">
      <alignment horizontal="left" wrapText="1" indent="1"/>
    </xf>
    <xf numFmtId="168" fontId="9" fillId="7" borderId="0" xfId="16" applyAlignment="1">
      <alignment vertical="top" wrapText="1"/>
    </xf>
    <xf numFmtId="168" fontId="9" fillId="7" borderId="0" xfId="16" applyAlignment="1">
      <alignment horizontal="left" vertical="top" wrapText="1" indent="1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29" fillId="0" borderId="0" xfId="0" applyFont="1" applyAlignment="1">
      <alignment vertical="top" wrapText="1"/>
    </xf>
    <xf numFmtId="0" fontId="7" fillId="13" borderId="0" xfId="2" applyFill="1" applyBorder="1" applyAlignment="1">
      <alignment vertical="center" wrapText="1"/>
    </xf>
    <xf numFmtId="0" fontId="15" fillId="0" borderId="4" xfId="15" applyAlignment="1">
      <alignment horizontal="left" vertical="center" wrapText="1" indent="1"/>
    </xf>
    <xf numFmtId="0" fontId="0" fillId="0" borderId="0" xfId="0" applyAlignment="1">
      <alignment vertical="top" wrapText="1"/>
    </xf>
    <xf numFmtId="168" fontId="13" fillId="0" borderId="0" xfId="17" applyAlignment="1">
      <alignment horizontal="left" vertical="top" wrapText="1" indent="1"/>
    </xf>
    <xf numFmtId="168" fontId="34" fillId="7" borderId="0" xfId="16" applyFont="1" applyAlignment="1">
      <alignment horizontal="left" vertical="top" wrapText="1"/>
    </xf>
    <xf numFmtId="168" fontId="9" fillId="7" borderId="0" xfId="16" applyAlignment="1">
      <alignment vertical="top" wrapText="1" indent="1"/>
    </xf>
    <xf numFmtId="168" fontId="13" fillId="0" borderId="0" xfId="17" applyAlignment="1">
      <alignment vertical="top" wrapText="1" indent="1"/>
    </xf>
    <xf numFmtId="168" fontId="9" fillId="7" borderId="0" xfId="16" applyAlignment="1">
      <alignment horizontal="left" vertical="top" wrapText="1"/>
    </xf>
    <xf numFmtId="168" fontId="27" fillId="22" borderId="0" xfId="16" applyFont="1" applyFill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168" fontId="31" fillId="7" borderId="0" xfId="16" applyFont="1" applyAlignment="1">
      <alignment vertical="top" wrapText="1" indent="1"/>
    </xf>
    <xf numFmtId="168" fontId="13" fillId="0" borderId="0" xfId="17" applyAlignment="1">
      <alignment vertical="top" wrapText="1"/>
    </xf>
    <xf numFmtId="168" fontId="22" fillId="0" borderId="0" xfId="17" applyFont="1" applyAlignment="1">
      <alignment horizontal="center" vertical="top" wrapText="1"/>
    </xf>
    <xf numFmtId="168" fontId="22" fillId="0" borderId="0" xfId="17" applyFont="1" applyAlignment="1">
      <alignment horizontal="center" vertical="top"/>
    </xf>
    <xf numFmtId="168" fontId="9" fillId="0" borderId="0" xfId="17" applyFont="1" applyAlignment="1">
      <alignment vertical="top" wrapText="1" indent="1"/>
    </xf>
    <xf numFmtId="0" fontId="36" fillId="0" borderId="0" xfId="0" applyFont="1">
      <alignment vertical="top"/>
    </xf>
    <xf numFmtId="0" fontId="37" fillId="0" borderId="0" xfId="0" applyFont="1" applyAlignment="1">
      <alignment vertical="top" wrapText="1"/>
    </xf>
    <xf numFmtId="168" fontId="9" fillId="7" borderId="0" xfId="16" applyAlignment="1">
      <alignment horizontal="center" vertical="top" wrapText="1" indent="1"/>
    </xf>
    <xf numFmtId="168" fontId="38" fillId="0" borderId="0" xfId="17" applyFont="1" applyAlignment="1">
      <alignment horizontal="center" vertical="top"/>
    </xf>
    <xf numFmtId="168" fontId="9" fillId="7" borderId="0" xfId="16" applyAlignment="1">
      <alignment horizontal="center" vertical="top" wrapText="1"/>
    </xf>
    <xf numFmtId="168" fontId="39" fillId="7" borderId="0" xfId="16" applyFont="1" applyAlignment="1">
      <alignment horizontal="center" vertical="top" wrapText="1"/>
    </xf>
    <xf numFmtId="168" fontId="13" fillId="0" borderId="0" xfId="17" applyAlignment="1">
      <alignment horizontal="left" vertical="top" indent="1"/>
    </xf>
    <xf numFmtId="168" fontId="13" fillId="0" borderId="0" xfId="17" applyAlignment="1">
      <alignment horizontal="center" vertical="top" wrapText="1"/>
    </xf>
    <xf numFmtId="168" fontId="13" fillId="0" borderId="0" xfId="17" applyAlignment="1">
      <alignment horizontal="left" vertical="top" wrapText="1"/>
    </xf>
    <xf numFmtId="168" fontId="20" fillId="0" borderId="0" xfId="17" applyFont="1" applyAlignment="1">
      <alignment horizontal="left" vertical="center" indent="1"/>
    </xf>
    <xf numFmtId="168" fontId="9" fillId="7" borderId="0" xfId="16" applyAlignment="1">
      <alignment horizontal="center" vertical="center" wrapText="1"/>
    </xf>
    <xf numFmtId="168" fontId="9" fillId="22" borderId="0" xfId="17" applyFont="1" applyFill="1" applyAlignment="1">
      <alignment horizontal="center" vertical="top" wrapText="1"/>
    </xf>
    <xf numFmtId="168" fontId="9" fillId="22" borderId="0" xfId="16" applyFill="1" applyAlignment="1">
      <alignment horizontal="center" vertical="top" wrapText="1"/>
    </xf>
    <xf numFmtId="168" fontId="26" fillId="22" borderId="0" xfId="17" applyFont="1" applyFill="1" applyAlignment="1">
      <alignment horizontal="center" vertical="top"/>
    </xf>
    <xf numFmtId="168" fontId="38" fillId="7" borderId="0" xfId="17" applyFont="1" applyFill="1" applyAlignment="1">
      <alignment horizontal="center" vertical="top"/>
    </xf>
    <xf numFmtId="168" fontId="38" fillId="8" borderId="0" xfId="17" applyFont="1" applyFill="1" applyAlignment="1">
      <alignment horizontal="center" vertical="top"/>
    </xf>
    <xf numFmtId="168" fontId="13" fillId="22" borderId="0" xfId="17" applyFill="1" applyAlignment="1">
      <alignment horizontal="center" vertical="center"/>
    </xf>
    <xf numFmtId="168" fontId="40" fillId="0" borderId="0" xfId="17" applyFont="1" applyAlignment="1">
      <alignment horizontal="left" vertical="top" wrapText="1" indent="1"/>
    </xf>
    <xf numFmtId="168" fontId="6" fillId="7" borderId="0" xfId="16" applyFont="1" applyAlignment="1">
      <alignment horizontal="left" vertical="top" wrapText="1" indent="1"/>
    </xf>
    <xf numFmtId="168" fontId="41" fillId="7" borderId="0" xfId="16" applyFont="1" applyAlignment="1">
      <alignment horizontal="left" vertical="top" wrapText="1" indent="1"/>
    </xf>
    <xf numFmtId="168" fontId="42" fillId="7" borderId="0" xfId="16" applyFont="1" applyAlignment="1">
      <alignment horizontal="center" vertical="top" wrapText="1" indent="1"/>
    </xf>
    <xf numFmtId="168" fontId="42" fillId="0" borderId="0" xfId="17" applyFont="1" applyAlignment="1">
      <alignment horizontal="left" vertical="top" wrapText="1" indent="1"/>
    </xf>
    <xf numFmtId="168" fontId="22" fillId="7" borderId="0" xfId="16" applyFont="1" applyAlignment="1">
      <alignment horizontal="left" vertical="top" wrapText="1" indent="1"/>
    </xf>
    <xf numFmtId="168" fontId="44" fillId="0" borderId="0" xfId="17" applyFont="1" applyAlignment="1">
      <alignment horizontal="left" vertical="top" wrapText="1"/>
    </xf>
    <xf numFmtId="168" fontId="46" fillId="7" borderId="0" xfId="17" applyFont="1" applyFill="1" applyAlignment="1">
      <alignment horizontal="center" vertical="top" wrapText="1"/>
    </xf>
    <xf numFmtId="168" fontId="50" fillId="7" borderId="0" xfId="16" applyFont="1" applyAlignment="1">
      <alignment horizontal="center" vertical="center" wrapText="1"/>
    </xf>
    <xf numFmtId="168" fontId="50" fillId="7" borderId="0" xfId="16" applyFont="1" applyAlignment="1">
      <alignment horizontal="left" vertical="top" wrapText="1" indent="1"/>
    </xf>
    <xf numFmtId="168" fontId="13" fillId="0" borderId="0" xfId="17" applyAlignment="1">
      <alignment horizontal="left" vertical="center" wrapText="1" indent="1"/>
    </xf>
    <xf numFmtId="168" fontId="51" fillId="0" borderId="0" xfId="17" applyFont="1" applyAlignment="1">
      <alignment horizontal="left" vertical="top" wrapText="1" indent="1"/>
    </xf>
    <xf numFmtId="168" fontId="44" fillId="7" borderId="0" xfId="16" applyFont="1" applyAlignment="1">
      <alignment horizontal="left" vertical="top" wrapText="1" indent="1"/>
    </xf>
    <xf numFmtId="0" fontId="15" fillId="0" borderId="4" xfId="15" applyAlignment="1">
      <alignment horizontal="center" vertical="center"/>
    </xf>
    <xf numFmtId="168" fontId="24" fillId="21" borderId="0" xfId="17" applyFont="1" applyFill="1" applyAlignment="1">
      <alignment horizontal="center" vertical="center"/>
    </xf>
    <xf numFmtId="0" fontId="0" fillId="8" borderId="6" xfId="0" applyFill="1" applyBorder="1" applyAlignment="1">
      <alignment vertical="top"/>
    </xf>
    <xf numFmtId="0" fontId="0" fillId="8" borderId="7" xfId="0" applyFill="1" applyBorder="1" applyAlignment="1">
      <alignment vertical="top"/>
    </xf>
    <xf numFmtId="0" fontId="0" fillId="8" borderId="9" xfId="0" applyFill="1" applyBorder="1" applyAlignment="1">
      <alignment vertical="top"/>
    </xf>
    <xf numFmtId="0" fontId="0" fillId="8" borderId="10" xfId="0" applyFill="1" applyBorder="1" applyAlignment="1">
      <alignment vertical="top"/>
    </xf>
  </cellXfs>
  <cellStyles count="21">
    <cellStyle name="40% - Énfasis1" xfId="1" builtinId="31" customBuiltin="1"/>
    <cellStyle name="Banded" xfId="16" xr:uid="{372A1842-8DB4-4B05-A4F9-194B0B56EABA}"/>
    <cellStyle name="Con bandas" xfId="19" xr:uid="{E52E70E8-27D5-4DF1-922F-01D287C090EE}"/>
    <cellStyle name="Day" xfId="17" xr:uid="{CB09B5E3-8995-4BCC-99D7-4E3B52C29B71}"/>
    <cellStyle name="Day-Name" xfId="15" xr:uid="{F4C59F2B-B807-4231-B5C0-B51F441FA314}"/>
    <cellStyle name="Día" xfId="20" xr:uid="{F1D2E2A3-E724-4B30-94BD-5C58A8054D3F}"/>
    <cellStyle name="Encabezado 1" xfId="2" builtinId="16" customBuiltin="1"/>
    <cellStyle name="Encabezado 4" xfId="11" builtinId="19" customBuiltin="1"/>
    <cellStyle name="Énfasis1" xfId="3" builtinId="29" customBuiltin="1"/>
    <cellStyle name="Énfasis5" xfId="4" builtinId="45" customBuiltin="1"/>
    <cellStyle name="Millares" xfId="6" builtinId="3" customBuiltin="1"/>
    <cellStyle name="Millares [0]" xfId="7" builtinId="6" customBuiltin="1"/>
    <cellStyle name="Moneda" xfId="8" builtinId="4" customBuiltin="1"/>
    <cellStyle name="Moneda [0]" xfId="9" builtinId="7" customBuiltin="1"/>
    <cellStyle name="Month" xfId="14" xr:uid="{0620BD55-CC6D-4E32-846C-ED1E5CA86C76}"/>
    <cellStyle name="Normal" xfId="0" builtinId="0" customBuiltin="1"/>
    <cellStyle name="Porcentaje" xfId="10" builtinId="5" customBuiltin="1"/>
    <cellStyle name="Settings Entry" xfId="18" xr:uid="{8F0303C9-060A-4378-B3BA-99408B995F90}"/>
    <cellStyle name="Título" xfId="5" builtinId="15" customBuiltin="1"/>
    <cellStyle name="Título 2" xfId="12" builtinId="17" customBuiltin="1"/>
    <cellStyle name="Título 3" xfId="13" builtinId="18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zoomScale="60" zoomScaleNormal="60" workbookViewId="0">
      <selection activeCell="B12" sqref="B12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2.77734375" customWidth="1"/>
    <col min="11" max="11" width="13.7773437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MONDAY</v>
      </c>
      <c r="C2" s="5" t="str">
        <f t="shared" ref="C2:H2" si="0">UPPER(TEXT(C3,"dddd"))</f>
        <v>MARTES</v>
      </c>
      <c r="D2" s="5" t="str">
        <f>UPPER(TEXT(D3,"dddd"))</f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  <c r="J2" s="121" t="s">
        <v>0</v>
      </c>
      <c r="K2" s="121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46020</v>
      </c>
      <c r="C3" s="11">
        <v>46021</v>
      </c>
      <c r="D3" s="11">
        <v>46022</v>
      </c>
      <c r="E3" s="11">
        <v>46023</v>
      </c>
      <c r="F3" s="11">
        <v>46024</v>
      </c>
      <c r="G3" s="11">
        <v>46025</v>
      </c>
      <c r="H3" s="11">
        <v>46026</v>
      </c>
      <c r="J3" s="6" t="s">
        <v>1</v>
      </c>
      <c r="K3" s="12">
        <v>2026</v>
      </c>
    </row>
    <row r="4" spans="1:11" ht="57.95" customHeight="1">
      <c r="B4" s="11"/>
      <c r="C4" s="11"/>
      <c r="D4" s="11"/>
      <c r="E4" s="11"/>
      <c r="F4" s="11"/>
      <c r="G4" s="11"/>
      <c r="H4" s="11"/>
      <c r="J4" s="13" t="s">
        <v>2</v>
      </c>
      <c r="K4" s="14" t="s">
        <v>3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46027</v>
      </c>
      <c r="C5" s="10">
        <v>46028</v>
      </c>
      <c r="D5" s="10">
        <v>46029</v>
      </c>
      <c r="E5" s="10">
        <v>46030</v>
      </c>
      <c r="F5" s="10">
        <v>46031</v>
      </c>
      <c r="G5" s="10">
        <v>46032</v>
      </c>
      <c r="H5" s="10">
        <v>46033</v>
      </c>
    </row>
    <row r="6" spans="1:11" ht="57.95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46034</v>
      </c>
      <c r="C7" s="11">
        <v>46035</v>
      </c>
      <c r="D7" s="11">
        <v>46036</v>
      </c>
      <c r="E7" s="11">
        <v>46037</v>
      </c>
      <c r="F7" s="11">
        <v>46038</v>
      </c>
      <c r="G7" s="11">
        <v>46039</v>
      </c>
      <c r="H7" s="11">
        <v>46040</v>
      </c>
      <c r="J7" s="4"/>
    </row>
    <row r="8" spans="1:11" ht="57.95" customHeight="1">
      <c r="B8" s="63" t="s">
        <v>4</v>
      </c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46041</v>
      </c>
      <c r="C9" s="9">
        <v>46042</v>
      </c>
      <c r="D9" s="9">
        <v>46043</v>
      </c>
      <c r="E9" s="9">
        <v>46044</v>
      </c>
      <c r="F9" s="9">
        <v>46045</v>
      </c>
      <c r="G9" s="9">
        <v>46046</v>
      </c>
      <c r="H9" s="9">
        <v>46047</v>
      </c>
    </row>
    <row r="10" spans="1:11" ht="57.95" customHeight="1">
      <c r="B10" s="64" t="s">
        <v>5</v>
      </c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46048</v>
      </c>
      <c r="C11" s="11">
        <v>46049</v>
      </c>
      <c r="D11" s="11">
        <v>46050</v>
      </c>
      <c r="E11" s="11">
        <v>46051</v>
      </c>
      <c r="F11" s="11">
        <v>46052</v>
      </c>
      <c r="G11" s="11">
        <v>46053</v>
      </c>
      <c r="H11" s="11">
        <v>46054</v>
      </c>
    </row>
    <row r="12" spans="1:11" ht="57.95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46055</v>
      </c>
      <c r="C13" s="9">
        <v>46056</v>
      </c>
      <c r="D13" s="7" t="s">
        <v>6</v>
      </c>
      <c r="E13" s="123"/>
      <c r="F13" s="123"/>
      <c r="G13" s="123"/>
      <c r="H13" s="124"/>
    </row>
    <row r="14" spans="1:11" ht="57.95" customHeight="1">
      <c r="B14" s="9"/>
      <c r="C14" s="9"/>
      <c r="D14" s="8"/>
      <c r="E14" s="125"/>
      <c r="F14" s="125"/>
      <c r="G14" s="125"/>
      <c r="H14" s="126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topLeftCell="A6" zoomScale="60" zoomScaleNormal="60" workbookViewId="0">
      <selection activeCell="G10" sqref="G10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DaysAndWeeks+DATE(CalendarYear,10,1)-WEEKDAY(DATE(CalendarYear,10,1),(WeekStart="Monday")+1)+1</f>
        <v>46293</v>
      </c>
      <c r="C3" s="11">
        <v>46294</v>
      </c>
      <c r="D3" s="11">
        <v>46295</v>
      </c>
      <c r="E3" s="11">
        <v>46296</v>
      </c>
      <c r="F3" s="11">
        <v>46297</v>
      </c>
      <c r="G3" s="11">
        <v>46298</v>
      </c>
      <c r="H3" s="11">
        <v>46299</v>
      </c>
    </row>
    <row r="4" spans="2:8" ht="57.95" customHeight="1">
      <c r="B4" s="11"/>
      <c r="C4" s="11"/>
      <c r="D4" s="11"/>
      <c r="E4" s="11"/>
      <c r="F4" s="11"/>
      <c r="G4" s="118" t="s">
        <v>117</v>
      </c>
      <c r="H4" s="11"/>
    </row>
    <row r="5" spans="2:8" ht="19.5" customHeight="1">
      <c r="B5" s="9">
        <f t="array" ref="B5:H5">DaysAndWeeks+DATE(CalendarYear,10,1)-WEEKDAY(DATE(CalendarYear,10,1),(WeekStart="Monday")+1)+8</f>
        <v>46300</v>
      </c>
      <c r="C5" s="9">
        <v>46301</v>
      </c>
      <c r="D5" s="9">
        <v>46302</v>
      </c>
      <c r="E5" s="9">
        <v>46303</v>
      </c>
      <c r="F5" s="9">
        <v>46304</v>
      </c>
      <c r="G5" s="9">
        <v>46305</v>
      </c>
      <c r="H5" s="9">
        <v>46306</v>
      </c>
    </row>
    <row r="6" spans="2:8" ht="90.75" customHeight="1">
      <c r="B6" s="105" t="s">
        <v>14</v>
      </c>
      <c r="C6" s="9"/>
      <c r="D6" s="9"/>
      <c r="E6" s="9"/>
      <c r="F6" s="9"/>
      <c r="G6" s="111" t="s">
        <v>118</v>
      </c>
      <c r="H6" s="9"/>
    </row>
    <row r="7" spans="2:8" ht="19.5" customHeight="1">
      <c r="B7" s="11">
        <f t="array" ref="B7:H7">DaysAndWeeks+DATE(CalendarYear,10,1)-WEEKDAY(DATE(CalendarYear,10,1),(WeekStart="Monday")+1)+15</f>
        <v>46307</v>
      </c>
      <c r="C7" s="11">
        <v>46308</v>
      </c>
      <c r="D7" s="11">
        <v>46309</v>
      </c>
      <c r="E7" s="11">
        <v>46310</v>
      </c>
      <c r="F7" s="11">
        <v>46311</v>
      </c>
      <c r="G7" s="11">
        <v>46312</v>
      </c>
      <c r="H7" s="11">
        <v>46313</v>
      </c>
    </row>
    <row r="8" spans="2:8" ht="57.95" customHeight="1">
      <c r="B8" s="106" t="s">
        <v>81</v>
      </c>
      <c r="C8" s="11"/>
      <c r="D8" s="11"/>
      <c r="E8" s="11"/>
      <c r="F8" s="92" t="s">
        <v>119</v>
      </c>
      <c r="G8" s="79" t="s">
        <v>120</v>
      </c>
      <c r="H8" s="97" t="s">
        <v>86</v>
      </c>
    </row>
    <row r="9" spans="2:8" ht="19.5" customHeight="1">
      <c r="B9" s="9">
        <f t="array" ref="B9:H9">DaysAndWeeks+DATE(CalendarYear,10,1)-WEEKDAY(DATE(CalendarYear,10,1),(WeekStart="Monday")+1)+22</f>
        <v>46314</v>
      </c>
      <c r="C9" s="9">
        <v>46315</v>
      </c>
      <c r="D9" s="9">
        <v>46316</v>
      </c>
      <c r="E9" s="9">
        <v>46317</v>
      </c>
      <c r="F9" s="9">
        <v>46318</v>
      </c>
      <c r="G9" s="9">
        <v>46319</v>
      </c>
      <c r="H9" s="9">
        <v>46320</v>
      </c>
    </row>
    <row r="10" spans="2:8" ht="104.25" customHeight="1">
      <c r="B10" s="105" t="s">
        <v>24</v>
      </c>
      <c r="C10" s="9"/>
      <c r="D10" s="9"/>
      <c r="E10" s="9" t="s">
        <v>121</v>
      </c>
      <c r="F10" s="117" t="s">
        <v>122</v>
      </c>
      <c r="G10" s="70" t="s">
        <v>123</v>
      </c>
      <c r="H10" s="110" t="s">
        <v>124</v>
      </c>
    </row>
    <row r="11" spans="2:8" ht="19.5" customHeight="1">
      <c r="B11" s="11">
        <f t="array" ref="B11:H11">DaysAndWeeks+DATE(CalendarYear,10,1)-WEEKDAY(DATE(CalendarYear,10,1),(WeekStart="Monday")+1)+29</f>
        <v>46321</v>
      </c>
      <c r="C11" s="11">
        <v>46322</v>
      </c>
      <c r="D11" s="11">
        <v>46323</v>
      </c>
      <c r="E11" s="11">
        <v>46324</v>
      </c>
      <c r="F11" s="11">
        <v>46325</v>
      </c>
      <c r="G11" s="11">
        <v>46326</v>
      </c>
      <c r="H11" s="11">
        <v>46327</v>
      </c>
    </row>
    <row r="12" spans="2:8" ht="57.95" customHeight="1">
      <c r="B12" s="106" t="s">
        <v>125</v>
      </c>
      <c r="C12" s="11"/>
      <c r="D12" s="11"/>
      <c r="E12" s="79" t="s">
        <v>126</v>
      </c>
      <c r="F12" s="75" t="s">
        <v>127</v>
      </c>
      <c r="G12" s="68" t="s">
        <v>128</v>
      </c>
      <c r="H12" s="11"/>
    </row>
    <row r="13" spans="2:8" ht="19.5" customHeight="1">
      <c r="B13" s="9">
        <f t="array" ref="B13:C13">DaysAndWeeks+DATE(CalendarYear,10,1)-WEEKDAY(DATE(CalendarYear,10,1),(WeekStart="Monday")+1)+36</f>
        <v>46328</v>
      </c>
      <c r="C13" s="9">
        <v>46329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00000000-0002-0000-0900-000007000000}"/>
    <dataValidation allowBlank="1" showInputMessage="1" showErrorMessage="1" prompt="This row &amp; rows 6, 8, 10, 12, &amp; 14 are cells for entering daily notes related to the calendar day in the cell above" sqref="B4 B6 B8 B10 B12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tabSelected="1" topLeftCell="A6" zoomScale="70" zoomScaleNormal="70" workbookViewId="0">
      <selection activeCell="G10" sqref="G10"/>
    </sheetView>
  </sheetViews>
  <sheetFormatPr defaultColWidth="8.88671875" defaultRowHeight="14.25"/>
  <cols>
    <col min="1" max="1" width="2.77734375" customWidth="1"/>
    <col min="2" max="2" width="18.44140625" customWidth="1"/>
    <col min="3" max="6" width="17.77734375" customWidth="1"/>
    <col min="7" max="7" width="20.88671875" customWidth="1"/>
    <col min="8" max="8" width="17.77734375" customWidth="1"/>
    <col min="9" max="9" width="2.7773437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DaysAndWeeks+DATE(CalendarYear,11,1)-WEEKDAY(DATE(CalendarYear,11,1),(WeekStart="Monday")+1)+1</f>
        <v>46321</v>
      </c>
      <c r="C3" s="11">
        <v>46322</v>
      </c>
      <c r="D3" s="11">
        <v>46323</v>
      </c>
      <c r="E3" s="11">
        <v>46324</v>
      </c>
      <c r="F3" s="11">
        <v>46325</v>
      </c>
      <c r="G3" s="11">
        <v>46326</v>
      </c>
      <c r="H3" s="11">
        <v>46327</v>
      </c>
    </row>
    <row r="4" spans="2:8" ht="57.95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46328</v>
      </c>
      <c r="C5" s="9">
        <v>46329</v>
      </c>
      <c r="D5" s="9">
        <v>46330</v>
      </c>
      <c r="E5" s="9">
        <v>46331</v>
      </c>
      <c r="F5" s="9">
        <v>46332</v>
      </c>
      <c r="G5" s="9">
        <v>46333</v>
      </c>
      <c r="H5" s="9">
        <v>46334</v>
      </c>
    </row>
    <row r="6" spans="2:8" ht="102" customHeight="1">
      <c r="B6" s="105" t="s">
        <v>93</v>
      </c>
      <c r="C6" s="9"/>
      <c r="D6" s="9"/>
      <c r="E6" s="9"/>
      <c r="F6" s="9" t="s">
        <v>129</v>
      </c>
      <c r="G6" s="70" t="s">
        <v>130</v>
      </c>
      <c r="H6" s="9" t="s">
        <v>131</v>
      </c>
    </row>
    <row r="7" spans="2:8" ht="19.5" customHeight="1">
      <c r="B7" s="11">
        <f t="array" ref="B7:H7">DaysAndWeeks+DATE(CalendarYear,11,1)-WEEKDAY(DATE(CalendarYear,11,1),(WeekStart="Monday")+1)+15</f>
        <v>46335</v>
      </c>
      <c r="C7" s="11">
        <v>46336</v>
      </c>
      <c r="D7" s="11">
        <v>46337</v>
      </c>
      <c r="E7" s="11">
        <v>46338</v>
      </c>
      <c r="F7" s="11">
        <v>46339</v>
      </c>
      <c r="G7" s="11">
        <v>46340</v>
      </c>
      <c r="H7" s="11">
        <v>46341</v>
      </c>
    </row>
    <row r="8" spans="2:8" ht="90" customHeight="1">
      <c r="B8" s="106" t="s">
        <v>41</v>
      </c>
      <c r="C8" s="11"/>
      <c r="D8" s="11"/>
      <c r="E8" s="79" t="s">
        <v>126</v>
      </c>
      <c r="F8" s="9" t="s">
        <v>129</v>
      </c>
      <c r="G8" s="119" t="s">
        <v>132</v>
      </c>
      <c r="H8" s="79" t="s">
        <v>133</v>
      </c>
    </row>
    <row r="9" spans="2:8" ht="19.5" customHeight="1">
      <c r="B9" s="9">
        <f t="array" ref="B9:H9">DaysAndWeeks+DATE(CalendarYear,11,1)-WEEKDAY(DATE(CalendarYear,11,1),(WeekStart="Monday")+1)+22</f>
        <v>46342</v>
      </c>
      <c r="C9" s="9">
        <v>46343</v>
      </c>
      <c r="D9" s="9">
        <v>46344</v>
      </c>
      <c r="E9" s="9">
        <v>46345</v>
      </c>
      <c r="F9" s="9">
        <v>46346</v>
      </c>
      <c r="G9" s="9">
        <v>46347</v>
      </c>
      <c r="H9" s="9">
        <v>46348</v>
      </c>
    </row>
    <row r="10" spans="2:8" ht="101.25" customHeight="1">
      <c r="B10" s="105" t="s">
        <v>47</v>
      </c>
      <c r="C10" s="9"/>
      <c r="D10" s="9"/>
      <c r="E10" s="9"/>
      <c r="F10" s="117" t="s">
        <v>134</v>
      </c>
      <c r="G10" s="120" t="s">
        <v>135</v>
      </c>
      <c r="H10" s="9"/>
    </row>
    <row r="11" spans="2:8" ht="19.5" customHeight="1">
      <c r="B11" s="11">
        <f t="array" ref="B11:H11">DaysAndWeeks+DATE(CalendarYear,11,1)-WEEKDAY(DATE(CalendarYear,11,1),(WeekStart="Monday")+1)+29</f>
        <v>46349</v>
      </c>
      <c r="C11" s="11">
        <v>46350</v>
      </c>
      <c r="D11" s="11">
        <v>46351</v>
      </c>
      <c r="E11" s="11">
        <v>46352</v>
      </c>
      <c r="F11" s="11">
        <v>46353</v>
      </c>
      <c r="G11" s="11">
        <v>46354</v>
      </c>
      <c r="H11" s="11">
        <v>46355</v>
      </c>
    </row>
    <row r="12" spans="2:8" ht="57.95" customHeight="1">
      <c r="B12" s="106" t="s">
        <v>100</v>
      </c>
      <c r="C12" s="11"/>
      <c r="D12" s="11"/>
      <c r="E12" s="11"/>
      <c r="F12" s="11"/>
      <c r="G12" s="68" t="s">
        <v>136</v>
      </c>
      <c r="H12" s="79" t="s">
        <v>137</v>
      </c>
    </row>
    <row r="13" spans="2:8" ht="19.5" customHeight="1">
      <c r="B13" s="9">
        <f t="array" ref="B13:C13">DaysAndWeeks+DATE(CalendarYear,11,1)-WEEKDAY(DATE(CalendarYear,11,1),(WeekStart="Monday")+1)+36</f>
        <v>46356</v>
      </c>
      <c r="C13" s="9">
        <v>46357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 B6 B8 B10 B12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="60" zoomScaleNormal="60" workbookViewId="0">
      <selection activeCell="K6" sqref="K6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DaysAndWeeks+DATE(CalendarYear,12,1)-WEEKDAY(DATE(CalendarYear,12,1),(WeekStart="Monday")+1)+1</f>
        <v>46356</v>
      </c>
      <c r="C3" s="11">
        <v>46357</v>
      </c>
      <c r="D3" s="11">
        <v>46358</v>
      </c>
      <c r="E3" s="11">
        <v>46359</v>
      </c>
      <c r="F3" s="11">
        <v>46360</v>
      </c>
      <c r="G3" s="11">
        <v>46361</v>
      </c>
      <c r="H3" s="11">
        <v>46362</v>
      </c>
    </row>
    <row r="4" spans="2:8" ht="74.25" customHeight="1">
      <c r="B4" s="106" t="s">
        <v>55</v>
      </c>
      <c r="C4" s="107" t="s">
        <v>53</v>
      </c>
      <c r="D4" s="108" t="s">
        <v>138</v>
      </c>
      <c r="E4" s="114" t="s">
        <v>139</v>
      </c>
      <c r="F4" s="99" t="s">
        <v>140</v>
      </c>
      <c r="G4" s="112" t="s">
        <v>141</v>
      </c>
      <c r="H4" s="11"/>
    </row>
    <row r="5" spans="2:8" ht="19.5" customHeight="1">
      <c r="B5" s="9">
        <f t="array" ref="B5:H5">DaysAndWeeks+DATE(CalendarYear,12,1)-WEEKDAY(DATE(CalendarYear,12,1),(WeekStart="Monday")+1)+8</f>
        <v>46363</v>
      </c>
      <c r="C5" s="9">
        <v>46364</v>
      </c>
      <c r="D5" s="9">
        <v>46365</v>
      </c>
      <c r="E5" s="9">
        <v>46366</v>
      </c>
      <c r="F5" s="9">
        <v>46367</v>
      </c>
      <c r="G5" s="9">
        <v>46368</v>
      </c>
      <c r="H5" s="9">
        <v>46369</v>
      </c>
    </row>
    <row r="6" spans="2:8" ht="57.95" customHeight="1">
      <c r="B6" s="115" t="s">
        <v>142</v>
      </c>
      <c r="C6" s="9" t="s">
        <v>143</v>
      </c>
      <c r="D6" s="109" t="s">
        <v>144</v>
      </c>
      <c r="E6" s="9" t="s">
        <v>145</v>
      </c>
      <c r="F6" s="9" t="s">
        <v>146</v>
      </c>
      <c r="G6" s="113" t="s">
        <v>147</v>
      </c>
      <c r="H6" s="9"/>
    </row>
    <row r="7" spans="2:8" ht="19.5" customHeight="1">
      <c r="B7" s="11">
        <f t="array" ref="B7:H7">DaysAndWeeks+DATE(CalendarYear,12,1)-WEEKDAY(DATE(CalendarYear,12,1),(WeekStart="Monday")+1)+15</f>
        <v>46370</v>
      </c>
      <c r="C7" s="11">
        <v>46371</v>
      </c>
      <c r="D7" s="11">
        <v>46372</v>
      </c>
      <c r="E7" s="11">
        <v>46373</v>
      </c>
      <c r="F7" s="11">
        <v>46374</v>
      </c>
      <c r="G7" s="11">
        <v>46375</v>
      </c>
      <c r="H7" s="11">
        <v>46376</v>
      </c>
    </row>
    <row r="8" spans="2:8" ht="57.95" customHeight="1">
      <c r="B8" s="66" t="s">
        <v>69</v>
      </c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46377</v>
      </c>
      <c r="C9" s="9">
        <v>46378</v>
      </c>
      <c r="D9" s="9">
        <v>46379</v>
      </c>
      <c r="E9" s="9">
        <v>46380</v>
      </c>
      <c r="F9" s="9">
        <v>46381</v>
      </c>
      <c r="G9" s="9">
        <v>46382</v>
      </c>
      <c r="H9" s="9">
        <v>46383</v>
      </c>
    </row>
    <row r="10" spans="2:8" ht="57.95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46384</v>
      </c>
      <c r="C11" s="11">
        <v>46385</v>
      </c>
      <c r="D11" s="11">
        <v>46386</v>
      </c>
      <c r="E11" s="11">
        <v>46387</v>
      </c>
      <c r="F11" s="11">
        <v>46388</v>
      </c>
      <c r="G11" s="11">
        <v>46389</v>
      </c>
      <c r="H11" s="11">
        <v>46390</v>
      </c>
    </row>
    <row r="12" spans="2:8" ht="57.95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46391</v>
      </c>
      <c r="C13" s="9">
        <v>46392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 B6" xr:uid="{BCD6F238-761A-4B59-8F0C-BC9703A60F73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="70" zoomScaleNormal="70" workbookViewId="0">
      <selection activeCell="F8" sqref="F8"/>
    </sheetView>
  </sheetViews>
  <sheetFormatPr defaultColWidth="8.88671875" defaultRowHeight="14.25"/>
  <cols>
    <col min="1" max="1" width="2.77734375" customWidth="1"/>
    <col min="2" max="2" width="18.44140625" customWidth="1"/>
    <col min="3" max="4" width="17.77734375" customWidth="1"/>
    <col min="5" max="5" width="17.77734375" style="78" customWidth="1"/>
    <col min="6" max="7" width="17.77734375" customWidth="1"/>
    <col min="8" max="8" width="16.44140625" customWidth="1"/>
    <col min="9" max="9" width="2.77734375" customWidth="1"/>
    <col min="10" max="10" width="10.6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76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77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46048</v>
      </c>
      <c r="C3" s="11">
        <v>46049</v>
      </c>
      <c r="D3" s="11">
        <v>46050</v>
      </c>
      <c r="E3" s="68">
        <v>46051</v>
      </c>
      <c r="F3" s="11">
        <v>46052</v>
      </c>
      <c r="G3" s="11">
        <v>46053</v>
      </c>
      <c r="H3" s="11">
        <v>46054</v>
      </c>
    </row>
    <row r="4" spans="1:8" ht="57.95" customHeight="1">
      <c r="B4" s="11"/>
      <c r="C4" s="11"/>
      <c r="D4" s="11"/>
      <c r="E4" s="68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46055</v>
      </c>
      <c r="C5" s="9">
        <v>46056</v>
      </c>
      <c r="D5" s="9">
        <v>46057</v>
      </c>
      <c r="E5" s="9">
        <v>46058</v>
      </c>
      <c r="F5" s="9">
        <v>46059</v>
      </c>
      <c r="G5" s="9">
        <v>46060</v>
      </c>
      <c r="H5" s="9">
        <v>46061</v>
      </c>
    </row>
    <row r="6" spans="1:8" ht="57.95" customHeight="1">
      <c r="B6" s="116" t="s">
        <v>7</v>
      </c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46062</v>
      </c>
      <c r="C7" s="11">
        <v>46063</v>
      </c>
      <c r="D7" s="11">
        <v>46064</v>
      </c>
      <c r="E7" s="68">
        <v>46065</v>
      </c>
      <c r="F7" s="11">
        <v>46066</v>
      </c>
      <c r="G7" s="11">
        <v>46067</v>
      </c>
      <c r="H7" s="11">
        <v>46068</v>
      </c>
    </row>
    <row r="8" spans="1:8" ht="57.95" customHeight="1">
      <c r="B8" s="66" t="s">
        <v>8</v>
      </c>
      <c r="C8" s="79" t="s">
        <v>9</v>
      </c>
      <c r="D8" s="79" t="s">
        <v>10</v>
      </c>
      <c r="E8" s="79" t="s">
        <v>10</v>
      </c>
      <c r="F8" s="75" t="s">
        <v>11</v>
      </c>
      <c r="G8" s="87" t="s">
        <v>12</v>
      </c>
      <c r="H8" s="87" t="s">
        <v>13</v>
      </c>
    </row>
    <row r="9" spans="1:8" s="3" customFormat="1" ht="19.5" customHeight="1">
      <c r="A9"/>
      <c r="B9" s="9">
        <f t="array" ref="B9:H9">DaysAndWeeks+DATE(CalendarYear,2,1)-WEEKDAY(DATE(CalendarYear,2,1),(WeekStart="Monday")+1)+22</f>
        <v>46069</v>
      </c>
      <c r="C9" s="70">
        <v>46070</v>
      </c>
      <c r="D9" s="70">
        <v>46071</v>
      </c>
      <c r="E9" s="70">
        <v>46072</v>
      </c>
      <c r="F9" s="70">
        <v>46073</v>
      </c>
      <c r="G9" s="70">
        <v>46074</v>
      </c>
      <c r="H9" s="70">
        <v>46075</v>
      </c>
    </row>
    <row r="10" spans="1:8" ht="57.95" customHeight="1">
      <c r="B10" s="65" t="s">
        <v>14</v>
      </c>
      <c r="C10" s="70"/>
      <c r="D10" s="70" t="s">
        <v>15</v>
      </c>
      <c r="E10" s="70"/>
      <c r="F10" s="70"/>
      <c r="G10" s="69" t="s">
        <v>16</v>
      </c>
      <c r="H10" s="69" t="s">
        <v>17</v>
      </c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46076</v>
      </c>
      <c r="C11" s="79">
        <v>46077</v>
      </c>
      <c r="D11" s="79">
        <v>46078</v>
      </c>
      <c r="E11" s="79">
        <v>46079</v>
      </c>
      <c r="F11" s="79">
        <v>46080</v>
      </c>
      <c r="G11" s="79">
        <v>46081</v>
      </c>
      <c r="H11" s="79">
        <v>46082</v>
      </c>
    </row>
    <row r="12" spans="1:8" ht="66.75" customHeight="1">
      <c r="B12" s="88" t="s">
        <v>18</v>
      </c>
      <c r="C12" s="79" t="s">
        <v>19</v>
      </c>
      <c r="D12" s="79" t="s">
        <v>20</v>
      </c>
      <c r="E12" s="79" t="s">
        <v>21</v>
      </c>
      <c r="F12" s="79" t="s">
        <v>22</v>
      </c>
      <c r="G12" s="79" t="s">
        <v>23</v>
      </c>
      <c r="H12" s="79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46083</v>
      </c>
      <c r="C13" s="9">
        <v>46084</v>
      </c>
      <c r="D13" s="7" t="s">
        <v>6</v>
      </c>
      <c r="E13" s="123"/>
      <c r="F13" s="123"/>
      <c r="G13" s="123"/>
      <c r="H13" s="124"/>
    </row>
    <row r="14" spans="1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="60" zoomScaleNormal="60" workbookViewId="0">
      <selection activeCell="F10" sqref="F10"/>
    </sheetView>
  </sheetViews>
  <sheetFormatPr defaultColWidth="8.88671875" defaultRowHeight="14.25"/>
  <cols>
    <col min="1" max="1" width="2.77734375" customWidth="1"/>
    <col min="2" max="2" width="18.44140625" customWidth="1"/>
    <col min="3" max="3" width="22.109375" customWidth="1"/>
    <col min="4" max="4" width="22" customWidth="1"/>
    <col min="5" max="8" width="17.77734375" customWidth="1"/>
    <col min="9" max="9" width="2.77734375" customWidth="1"/>
    <col min="10" max="10" width="10.6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DaysAndWeeks+DATE(CalendarYear,3,1)-WEEKDAY(DATE(CalendarYear,3,1),(WeekStart="Monday")+1)+1</f>
        <v>46076</v>
      </c>
      <c r="C3" s="11">
        <v>46077</v>
      </c>
      <c r="D3" s="11">
        <v>46078</v>
      </c>
      <c r="E3" s="11">
        <v>46079</v>
      </c>
      <c r="F3" s="11">
        <v>46080</v>
      </c>
      <c r="G3" s="11">
        <v>46081</v>
      </c>
      <c r="H3" s="11">
        <v>46082</v>
      </c>
    </row>
    <row r="4" spans="2:8" ht="57.95" customHeight="1">
      <c r="H4" s="11"/>
    </row>
    <row r="5" spans="2:8" ht="19.5" customHeight="1">
      <c r="B5" s="9">
        <f t="array" ref="B5:H5">DaysAndWeeks+DATE(CalendarYear,3,1)-WEEKDAY(DATE(CalendarYear,3,1),(WeekStart="Monday")+1)+8</f>
        <v>46083</v>
      </c>
      <c r="C5" s="9">
        <v>46084</v>
      </c>
      <c r="D5" s="9">
        <v>46085</v>
      </c>
      <c r="E5" s="9">
        <v>46086</v>
      </c>
      <c r="F5" s="9">
        <v>46087</v>
      </c>
      <c r="G5" s="9">
        <v>46088</v>
      </c>
      <c r="H5" s="9">
        <v>46089</v>
      </c>
    </row>
    <row r="6" spans="2:8" ht="94.5" customHeight="1">
      <c r="B6" s="65" t="s">
        <v>24</v>
      </c>
      <c r="C6" s="82" t="s">
        <v>25</v>
      </c>
      <c r="D6" s="82" t="s">
        <v>26</v>
      </c>
      <c r="E6" s="82" t="s">
        <v>27</v>
      </c>
      <c r="F6" s="82" t="s">
        <v>28</v>
      </c>
      <c r="G6" s="86" t="s">
        <v>29</v>
      </c>
      <c r="H6" s="69" t="s">
        <v>30</v>
      </c>
    </row>
    <row r="7" spans="2:8" ht="19.5" customHeight="1">
      <c r="B7" s="11">
        <f t="array" ref="B7:H7">DaysAndWeeks+DATE(CalendarYear,3,1)-WEEKDAY(DATE(CalendarYear,3,1),(WeekStart="Monday")+1)+15</f>
        <v>46090</v>
      </c>
      <c r="C7" s="82">
        <v>46091</v>
      </c>
      <c r="D7" s="82">
        <v>46092</v>
      </c>
      <c r="E7" s="82">
        <v>46093</v>
      </c>
      <c r="F7" s="82">
        <v>46094</v>
      </c>
      <c r="G7" s="82">
        <v>46095</v>
      </c>
      <c r="H7" s="82">
        <v>46096</v>
      </c>
    </row>
    <row r="8" spans="2:8" ht="104.25" customHeight="1">
      <c r="B8" s="89" t="s">
        <v>31</v>
      </c>
      <c r="C8" s="82" t="s">
        <v>32</v>
      </c>
      <c r="D8" s="82"/>
      <c r="E8" s="82" t="s">
        <v>21</v>
      </c>
      <c r="F8" s="75" t="s">
        <v>33</v>
      </c>
      <c r="G8" s="90" t="s">
        <v>34</v>
      </c>
      <c r="H8" s="82" t="s">
        <v>35</v>
      </c>
    </row>
    <row r="9" spans="2:8" ht="19.5" customHeight="1">
      <c r="B9" s="9">
        <f t="array" ref="B9:H9">DaysAndWeeks+DATE(CalendarYear,3,1)-WEEKDAY(DATE(CalendarYear,3,1),(WeekStart="Monday")+1)+22</f>
        <v>46097</v>
      </c>
      <c r="C9" s="81">
        <v>46098</v>
      </c>
      <c r="D9" s="81">
        <v>46099</v>
      </c>
      <c r="E9" s="81">
        <v>46100</v>
      </c>
      <c r="F9" s="81">
        <v>46101</v>
      </c>
      <c r="G9" s="81">
        <v>46102</v>
      </c>
      <c r="H9" s="81">
        <v>46103</v>
      </c>
    </row>
    <row r="10" spans="2:8" ht="98.25" customHeight="1">
      <c r="B10" s="65" t="s">
        <v>36</v>
      </c>
      <c r="C10" s="81"/>
      <c r="D10" s="81"/>
      <c r="E10" s="81" t="s">
        <v>37</v>
      </c>
      <c r="F10" s="75" t="s">
        <v>38</v>
      </c>
      <c r="G10" s="75" t="s">
        <v>39</v>
      </c>
      <c r="H10" s="69" t="s">
        <v>40</v>
      </c>
    </row>
    <row r="11" spans="2:8" ht="19.5" customHeight="1">
      <c r="B11" s="11">
        <f t="array" ref="B11:H11">DaysAndWeeks+DATE(CalendarYear,3,1)-WEEKDAY(DATE(CalendarYear,3,1),(WeekStart="Monday")+1)+29</f>
        <v>46104</v>
      </c>
      <c r="C11" s="82">
        <v>46105</v>
      </c>
      <c r="D11" s="82">
        <v>46106</v>
      </c>
      <c r="E11" s="82">
        <v>46107</v>
      </c>
      <c r="F11" s="82">
        <v>46108</v>
      </c>
      <c r="G11" s="82">
        <v>46109</v>
      </c>
      <c r="H11" s="82">
        <v>46110</v>
      </c>
    </row>
    <row r="12" spans="2:8" ht="57.95" customHeight="1">
      <c r="B12" s="66" t="s">
        <v>41</v>
      </c>
      <c r="C12" s="82" t="s">
        <v>42</v>
      </c>
      <c r="D12" s="82" t="s">
        <v>43</v>
      </c>
      <c r="E12" s="82"/>
      <c r="F12" s="82" t="s">
        <v>44</v>
      </c>
      <c r="G12" s="90" t="s">
        <v>45</v>
      </c>
      <c r="H12" s="82" t="s">
        <v>46</v>
      </c>
    </row>
    <row r="13" spans="2:8" ht="19.5" customHeight="1">
      <c r="B13" s="9">
        <f t="array" ref="B13:C13">DaysAndWeeks+DATE(CalendarYear,3,1)-WEEKDAY(DATE(CalendarYear,3,1),(WeekStart="Monday")+1)+36</f>
        <v>46111</v>
      </c>
      <c r="C13" s="9">
        <v>46112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I14"/>
  <sheetViews>
    <sheetView showGridLines="0" topLeftCell="A6" zoomScale="60" zoomScaleNormal="60" workbookViewId="0">
      <selection activeCell="B12" sqref="B12"/>
    </sheetView>
  </sheetViews>
  <sheetFormatPr defaultColWidth="8.88671875" defaultRowHeight="14.25"/>
  <cols>
    <col min="1" max="1" width="2.77734375" customWidth="1"/>
    <col min="2" max="2" width="18.44140625" customWidth="1"/>
    <col min="3" max="5" width="17.77734375" customWidth="1"/>
    <col min="6" max="6" width="21.33203125" customWidth="1"/>
    <col min="7" max="7" width="21.44140625" customWidth="1"/>
    <col min="8" max="8" width="17.77734375" customWidth="1"/>
    <col min="9" max="9" width="2.77734375" customWidth="1"/>
    <col min="10" max="10" width="10.6640625" customWidth="1"/>
  </cols>
  <sheetData>
    <row r="1" spans="2:9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9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9" ht="19.5" customHeight="1">
      <c r="B3" s="11">
        <f t="array" ref="B3:H3">DaysAndWeeks+DATE(CalendarYear,4,1)-WEEKDAY(DATE(CalendarYear,4,1),(WeekStart="Monday")+1)+1</f>
        <v>46111</v>
      </c>
      <c r="C3" s="11">
        <v>46112</v>
      </c>
      <c r="D3" s="11">
        <v>46113</v>
      </c>
      <c r="E3" s="11">
        <v>46114</v>
      </c>
      <c r="F3" s="11">
        <v>46115</v>
      </c>
      <c r="G3" s="11">
        <v>46116</v>
      </c>
      <c r="H3" s="11">
        <v>46117</v>
      </c>
    </row>
    <row r="4" spans="2:9" ht="57.95" customHeight="1">
      <c r="B4" s="66" t="s">
        <v>47</v>
      </c>
      <c r="C4" s="122" t="s">
        <v>48</v>
      </c>
      <c r="D4" s="122"/>
      <c r="E4" s="122"/>
      <c r="F4" s="122"/>
      <c r="G4" s="122"/>
      <c r="H4" s="122"/>
    </row>
    <row r="5" spans="2:9" ht="19.5" customHeight="1">
      <c r="B5" s="9">
        <f t="array" ref="B5:H5">DaysAndWeeks+DATE(CalendarYear,4,1)-WEEKDAY(DATE(CalendarYear,4,1),(WeekStart="Monday")+1)+8</f>
        <v>46118</v>
      </c>
      <c r="C5" s="9">
        <v>46119</v>
      </c>
      <c r="D5" s="9">
        <v>46120</v>
      </c>
      <c r="E5" s="9">
        <v>46121</v>
      </c>
      <c r="F5" s="9">
        <v>46122</v>
      </c>
      <c r="G5" s="9">
        <v>46123</v>
      </c>
      <c r="H5" s="9">
        <v>46124</v>
      </c>
    </row>
    <row r="6" spans="2:9" ht="57.95" customHeight="1">
      <c r="B6" s="65" t="s">
        <v>49</v>
      </c>
      <c r="C6" s="70" t="s">
        <v>50</v>
      </c>
      <c r="D6" s="70" t="s">
        <v>51</v>
      </c>
      <c r="E6" s="70"/>
      <c r="F6" s="83" t="s">
        <v>52</v>
      </c>
      <c r="G6" s="84" t="s">
        <v>53</v>
      </c>
      <c r="H6" s="70" t="s">
        <v>54</v>
      </c>
    </row>
    <row r="7" spans="2:9" ht="19.5" customHeight="1">
      <c r="B7" s="11">
        <f t="array" ref="B7:H7">DaysAndWeeks+DATE(CalendarYear,4,1)-WEEKDAY(DATE(CalendarYear,4,1),(WeekStart="Monday")+1)+15</f>
        <v>46125</v>
      </c>
      <c r="C7" s="79">
        <v>46126</v>
      </c>
      <c r="D7" s="79">
        <v>46127</v>
      </c>
      <c r="E7" s="79">
        <v>46128</v>
      </c>
      <c r="F7" s="79">
        <v>46129</v>
      </c>
      <c r="G7" s="79">
        <v>46130</v>
      </c>
      <c r="H7" s="79">
        <v>46131</v>
      </c>
    </row>
    <row r="8" spans="2:9" ht="57.95" customHeight="1">
      <c r="B8" s="66" t="s">
        <v>55</v>
      </c>
      <c r="C8" s="79" t="s">
        <v>56</v>
      </c>
      <c r="D8" s="85" t="s">
        <v>57</v>
      </c>
      <c r="E8" s="85" t="s">
        <v>58</v>
      </c>
      <c r="F8" s="85" t="s">
        <v>59</v>
      </c>
      <c r="G8" s="85" t="s">
        <v>60</v>
      </c>
      <c r="H8" s="91" t="s">
        <v>61</v>
      </c>
    </row>
    <row r="9" spans="2:9" ht="19.5" customHeight="1">
      <c r="B9" s="9">
        <f t="array" ref="B9:H9">DaysAndWeeks+DATE(CalendarYear,4,1)-WEEKDAY(DATE(CalendarYear,4,1),(WeekStart="Monday")+1)+22</f>
        <v>46132</v>
      </c>
      <c r="C9" s="70">
        <v>46133</v>
      </c>
      <c r="D9" s="70">
        <v>46134</v>
      </c>
      <c r="E9" s="70">
        <v>46135</v>
      </c>
      <c r="F9" s="70">
        <v>46136</v>
      </c>
      <c r="G9" s="70">
        <v>46137</v>
      </c>
      <c r="H9" s="70">
        <v>46138</v>
      </c>
    </row>
    <row r="10" spans="2:9" ht="147" customHeight="1">
      <c r="B10" s="80" t="s">
        <v>62</v>
      </c>
      <c r="C10" s="70" t="s">
        <v>63</v>
      </c>
      <c r="D10" s="70" t="s">
        <v>64</v>
      </c>
      <c r="E10" s="70" t="s">
        <v>65</v>
      </c>
      <c r="F10" s="70" t="s">
        <v>66</v>
      </c>
      <c r="G10" s="70" t="s">
        <v>67</v>
      </c>
      <c r="H10" s="70" t="s">
        <v>68</v>
      </c>
    </row>
    <row r="11" spans="2:9" ht="19.5" customHeight="1">
      <c r="B11" s="11">
        <f t="array" ref="B11:H11">DaysAndWeeks+DATE(CalendarYear,4,1)-WEEKDAY(DATE(CalendarYear,4,1),(WeekStart="Monday")+1)+29</f>
        <v>46139</v>
      </c>
      <c r="C11" s="11">
        <v>46140</v>
      </c>
      <c r="D11" s="11">
        <v>46141</v>
      </c>
      <c r="E11" s="11">
        <v>46142</v>
      </c>
      <c r="F11" s="11">
        <v>46143</v>
      </c>
      <c r="G11" s="11">
        <v>46144</v>
      </c>
      <c r="H11" s="11">
        <v>46145</v>
      </c>
    </row>
    <row r="12" spans="2:9" ht="57.95" customHeight="1">
      <c r="B12" s="66" t="s">
        <v>69</v>
      </c>
      <c r="C12" s="11"/>
      <c r="D12" s="11"/>
      <c r="E12" s="79" t="s">
        <v>70</v>
      </c>
      <c r="F12" s="11"/>
      <c r="G12" s="11"/>
      <c r="H12" s="11"/>
    </row>
    <row r="13" spans="2:9" ht="19.5" customHeight="1">
      <c r="B13" s="9">
        <f t="array" ref="B13:C13">DaysAndWeeks+DATE(CalendarYear,4,1)-WEEKDAY(DATE(CalendarYear,4,1),(WeekStart="Monday")+1)+36</f>
        <v>46146</v>
      </c>
      <c r="C13" s="9">
        <v>46147</v>
      </c>
      <c r="D13" s="7" t="s">
        <v>6</v>
      </c>
      <c r="E13" s="71"/>
      <c r="F13" s="71"/>
      <c r="G13" s="71"/>
      <c r="H13" s="71"/>
      <c r="I13" s="72"/>
    </row>
    <row r="14" spans="2:9" ht="57.95" customHeight="1">
      <c r="B14" s="9"/>
      <c r="C14" s="9"/>
      <c r="D14" s="8"/>
      <c r="E14" s="8"/>
      <c r="F14" s="73"/>
      <c r="G14" s="73"/>
      <c r="H14" s="73"/>
      <c r="I14" s="74"/>
    </row>
  </sheetData>
  <mergeCells count="1">
    <mergeCell ref="C4:H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 E14" xr:uid="{00000000-0002-0000-0300-000006000000}"/>
    <dataValidation allowBlank="1" showInputMessage="1" showErrorMessage="1" prompt="Enter Notes in this cell" sqref="F13:I14 E13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="60" zoomScaleNormal="60" workbookViewId="0">
      <selection activeCell="B12" sqref="B12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DaysAndWeeks+DATE(CalendarYear,5,1)-WEEKDAY(DATE(CalendarYear,5,1),(WeekStart="Monday")+1)+1</f>
        <v>46139</v>
      </c>
      <c r="C3" s="11">
        <v>46140</v>
      </c>
      <c r="D3" s="11">
        <v>46141</v>
      </c>
      <c r="E3" s="11">
        <v>46142</v>
      </c>
      <c r="F3" s="11">
        <v>46143</v>
      </c>
      <c r="G3" s="11">
        <v>46144</v>
      </c>
      <c r="H3" s="11">
        <v>46145</v>
      </c>
    </row>
    <row r="4" spans="2:8" ht="57.95" customHeight="1">
      <c r="B4" s="11"/>
      <c r="C4" s="11"/>
      <c r="D4" s="11"/>
      <c r="E4" s="11"/>
      <c r="F4" s="104" t="s">
        <v>53</v>
      </c>
      <c r="G4" s="11"/>
      <c r="H4" s="82" t="s">
        <v>71</v>
      </c>
    </row>
    <row r="5" spans="2:8" ht="19.5" customHeight="1">
      <c r="B5" s="9">
        <f t="array" ref="B5:H5">DaysAndWeeks+DATE(CalendarYear,5,1)-WEEKDAY(DATE(CalendarYear,5,1),(WeekStart="Monday")+1)+8</f>
        <v>46146</v>
      </c>
      <c r="C5" s="9">
        <v>46147</v>
      </c>
      <c r="D5" s="9">
        <v>46148</v>
      </c>
      <c r="E5" s="9">
        <v>46149</v>
      </c>
      <c r="F5" s="9">
        <v>46150</v>
      </c>
      <c r="G5" s="9">
        <v>46151</v>
      </c>
      <c r="H5" s="9">
        <v>46152</v>
      </c>
    </row>
    <row r="6" spans="2:8" ht="57.95" customHeight="1">
      <c r="B6" s="67" t="s">
        <v>72</v>
      </c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46153</v>
      </c>
      <c r="C7" s="11">
        <v>46154</v>
      </c>
      <c r="D7" s="11">
        <v>46155</v>
      </c>
      <c r="E7" s="11">
        <v>46156</v>
      </c>
      <c r="F7" s="11">
        <v>46157</v>
      </c>
      <c r="G7" s="11">
        <v>46158</v>
      </c>
      <c r="H7" s="11">
        <v>46159</v>
      </c>
    </row>
    <row r="8" spans="2:8" ht="57.95" customHeight="1">
      <c r="B8" s="100" t="s">
        <v>73</v>
      </c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46160</v>
      </c>
      <c r="C9" s="9">
        <v>46161</v>
      </c>
      <c r="D9" s="9">
        <v>46162</v>
      </c>
      <c r="E9" s="9">
        <v>46163</v>
      </c>
      <c r="F9" s="9">
        <v>46164</v>
      </c>
      <c r="G9" s="9">
        <v>46165</v>
      </c>
      <c r="H9" s="9">
        <v>46166</v>
      </c>
    </row>
    <row r="10" spans="2:8" ht="57.95" customHeight="1">
      <c r="B10" s="101" t="s">
        <v>5</v>
      </c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46167</v>
      </c>
      <c r="C11" s="11">
        <v>46168</v>
      </c>
      <c r="D11" s="11">
        <v>46169</v>
      </c>
      <c r="E11" s="11">
        <v>46170</v>
      </c>
      <c r="F11" s="11">
        <v>46171</v>
      </c>
      <c r="G11" s="11">
        <v>46172</v>
      </c>
      <c r="H11" s="11">
        <v>46173</v>
      </c>
    </row>
    <row r="12" spans="2:8" ht="57.95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46174</v>
      </c>
      <c r="C13" s="9">
        <v>46175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="70" zoomScaleNormal="70" workbookViewId="0">
      <selection activeCell="F10" sqref="F10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DaysAndWeeks+DATE(CalendarYear,6,1)-WEEKDAY(DATE(CalendarYear,6,1),(WeekStart="Monday")+1)+1</f>
        <v>46174</v>
      </c>
      <c r="C3" s="11">
        <v>46175</v>
      </c>
      <c r="D3" s="11">
        <v>46176</v>
      </c>
      <c r="E3" s="11">
        <v>46177</v>
      </c>
      <c r="F3" s="11">
        <v>46178</v>
      </c>
      <c r="G3" s="11">
        <v>46179</v>
      </c>
      <c r="H3" s="11">
        <v>46180</v>
      </c>
    </row>
    <row r="4" spans="2:8" ht="57.95" customHeight="1">
      <c r="B4" s="94" t="s">
        <v>74</v>
      </c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46181</v>
      </c>
      <c r="C5" s="9">
        <v>46182</v>
      </c>
      <c r="D5" s="9">
        <v>46183</v>
      </c>
      <c r="E5" s="9">
        <v>46184</v>
      </c>
      <c r="F5" s="9">
        <v>46185</v>
      </c>
      <c r="G5" s="9">
        <v>46186</v>
      </c>
      <c r="H5" s="9">
        <v>46187</v>
      </c>
    </row>
    <row r="6" spans="2:8" ht="57.95" customHeight="1">
      <c r="B6" s="96" t="s">
        <v>8</v>
      </c>
      <c r="C6" s="9" t="s">
        <v>75</v>
      </c>
      <c r="D6" s="9"/>
      <c r="E6" s="9"/>
      <c r="F6" s="9"/>
      <c r="G6" s="69" t="s">
        <v>76</v>
      </c>
      <c r="H6" s="70" t="s">
        <v>77</v>
      </c>
    </row>
    <row r="7" spans="2:8" ht="19.5" customHeight="1">
      <c r="B7" s="11">
        <f t="array" ref="B7:H7">DaysAndWeeks+DATE(CalendarYear,6,1)-WEEKDAY(DATE(CalendarYear,6,1),(WeekStart="Monday")+1)+15</f>
        <v>46188</v>
      </c>
      <c r="C7" s="11">
        <v>46189</v>
      </c>
      <c r="D7" s="11">
        <v>46190</v>
      </c>
      <c r="E7" s="11">
        <v>46191</v>
      </c>
      <c r="F7" s="11">
        <v>46192</v>
      </c>
      <c r="G7" s="11">
        <v>46193</v>
      </c>
      <c r="H7" s="11">
        <v>46194</v>
      </c>
    </row>
    <row r="8" spans="2:8" ht="57.95" customHeight="1">
      <c r="B8" s="94" t="s">
        <v>14</v>
      </c>
      <c r="C8" s="11"/>
      <c r="D8" s="68" t="s">
        <v>78</v>
      </c>
      <c r="E8" s="11"/>
      <c r="F8" s="11"/>
      <c r="G8" s="79" t="s">
        <v>79</v>
      </c>
      <c r="H8" s="99" t="s">
        <v>80</v>
      </c>
    </row>
    <row r="9" spans="2:8" ht="19.5" customHeight="1">
      <c r="B9" s="9">
        <f t="array" ref="B9:H9">DaysAndWeeks+DATE(CalendarYear,6,1)-WEEKDAY(DATE(CalendarYear,6,1),(WeekStart="Monday")+1)+22</f>
        <v>46195</v>
      </c>
      <c r="C9" s="9">
        <v>46196</v>
      </c>
      <c r="D9" s="9">
        <v>46197</v>
      </c>
      <c r="E9" s="9">
        <v>46198</v>
      </c>
      <c r="F9" s="9">
        <v>46199</v>
      </c>
      <c r="G9" s="9">
        <v>46200</v>
      </c>
      <c r="H9" s="9">
        <v>46201</v>
      </c>
    </row>
    <row r="10" spans="2:8" ht="57.95" customHeight="1">
      <c r="B10" s="96" t="s">
        <v>81</v>
      </c>
      <c r="C10" s="91" t="s">
        <v>82</v>
      </c>
      <c r="D10" s="9"/>
      <c r="E10" s="9" t="s">
        <v>83</v>
      </c>
      <c r="F10" s="9" t="s">
        <v>84</v>
      </c>
      <c r="G10" s="70" t="s">
        <v>85</v>
      </c>
      <c r="H10" s="70" t="s">
        <v>86</v>
      </c>
    </row>
    <row r="11" spans="2:8" ht="19.5" customHeight="1">
      <c r="B11" s="11">
        <f t="array" ref="B11:H11">DaysAndWeeks+DATE(CalendarYear,6,1)-WEEKDAY(DATE(CalendarYear,6,1),(WeekStart="Monday")+1)+29</f>
        <v>46202</v>
      </c>
      <c r="C11" s="11">
        <v>46203</v>
      </c>
      <c r="D11" s="11">
        <v>46204</v>
      </c>
      <c r="E11" s="11">
        <v>46205</v>
      </c>
      <c r="F11" s="11">
        <v>46206</v>
      </c>
      <c r="G11" s="11">
        <v>46207</v>
      </c>
      <c r="H11" s="11">
        <v>46208</v>
      </c>
    </row>
    <row r="12" spans="2:8" ht="57.95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46209</v>
      </c>
      <c r="C13" s="9">
        <v>46210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 B8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="70" zoomScaleNormal="70" workbookViewId="0">
      <selection activeCell="F12" sqref="F12"/>
    </sheetView>
  </sheetViews>
  <sheetFormatPr defaultColWidth="8.88671875" defaultRowHeight="14.25"/>
  <cols>
    <col min="1" max="1" width="2.77734375" customWidth="1"/>
    <col min="2" max="2" width="18.44140625" customWidth="1"/>
    <col min="3" max="6" width="17.77734375" customWidth="1"/>
    <col min="7" max="7" width="17.6640625" customWidth="1"/>
    <col min="8" max="8" width="17.77734375" customWidth="1"/>
    <col min="9" max="9" width="2.77734375" customWidth="1"/>
    <col min="10" max="10" width="10.6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DaysAndWeeks+DATE(CalendarYear,7,1)-WEEKDAY(DATE(CalendarYear,7,1),(WeekStart="Monday")+1)+1</f>
        <v>46202</v>
      </c>
      <c r="C3" s="11">
        <v>46203</v>
      </c>
      <c r="D3" s="11">
        <v>46204</v>
      </c>
      <c r="E3" s="11">
        <v>46205</v>
      </c>
      <c r="F3" s="11">
        <v>46206</v>
      </c>
      <c r="G3" s="11">
        <v>46207</v>
      </c>
      <c r="H3" s="11">
        <v>46208</v>
      </c>
    </row>
    <row r="4" spans="2:8" ht="77.25" customHeight="1">
      <c r="B4" s="94" t="s">
        <v>24</v>
      </c>
      <c r="C4" s="11"/>
      <c r="D4" s="11"/>
      <c r="E4" s="11"/>
      <c r="F4" s="11"/>
      <c r="G4" s="79" t="s">
        <v>87</v>
      </c>
      <c r="H4" s="97" t="s">
        <v>30</v>
      </c>
    </row>
    <row r="5" spans="2:8" ht="19.5" customHeight="1">
      <c r="B5" s="9">
        <f t="array" ref="B5:H5">DaysAndWeeks+DATE(CalendarYear,7,1)-WEEKDAY(DATE(CalendarYear,7,1),(WeekStart="Monday")+1)+8</f>
        <v>46209</v>
      </c>
      <c r="C5" s="9">
        <v>46210</v>
      </c>
      <c r="D5" s="9">
        <v>46211</v>
      </c>
      <c r="E5" s="9">
        <v>46212</v>
      </c>
      <c r="F5" s="9">
        <v>46213</v>
      </c>
      <c r="G5" s="9">
        <v>46214</v>
      </c>
      <c r="H5" s="9">
        <v>46215</v>
      </c>
    </row>
    <row r="6" spans="2:8" ht="57.95" customHeight="1">
      <c r="B6" s="95" t="s">
        <v>88</v>
      </c>
      <c r="C6" s="9" t="s">
        <v>75</v>
      </c>
      <c r="D6" s="9"/>
      <c r="E6" s="9" t="s">
        <v>89</v>
      </c>
      <c r="F6" s="9" t="s">
        <v>90</v>
      </c>
      <c r="G6" s="9" t="s">
        <v>91</v>
      </c>
      <c r="H6" s="70" t="s">
        <v>92</v>
      </c>
    </row>
    <row r="7" spans="2:8" ht="19.5" customHeight="1">
      <c r="B7" s="11">
        <f t="array" ref="B7:H7">DaysAndWeeks+DATE(CalendarYear,7,1)-WEEKDAY(DATE(CalendarYear,7,1),(WeekStart="Monday")+1)+15</f>
        <v>46216</v>
      </c>
      <c r="C7" s="11">
        <v>46217</v>
      </c>
      <c r="D7" s="11">
        <v>46218</v>
      </c>
      <c r="E7" s="11">
        <v>46219</v>
      </c>
      <c r="F7" s="11">
        <v>46220</v>
      </c>
      <c r="G7" s="11">
        <v>46221</v>
      </c>
      <c r="H7" s="11">
        <v>46222</v>
      </c>
    </row>
    <row r="8" spans="2:8" ht="57.95" customHeight="1">
      <c r="B8" s="94" t="s">
        <v>93</v>
      </c>
      <c r="C8" s="11"/>
      <c r="D8" s="11"/>
      <c r="E8" s="11"/>
      <c r="F8" s="11"/>
      <c r="G8" s="68" t="s">
        <v>94</v>
      </c>
      <c r="H8" s="79" t="s">
        <v>95</v>
      </c>
    </row>
    <row r="9" spans="2:8" ht="19.5" customHeight="1">
      <c r="B9" s="9">
        <f t="array" ref="B9:H9">DaysAndWeeks+DATE(CalendarYear,7,1)-WEEKDAY(DATE(CalendarYear,7,1),(WeekStart="Monday")+1)+22</f>
        <v>46223</v>
      </c>
      <c r="C9" s="9">
        <v>46224</v>
      </c>
      <c r="D9" s="9">
        <v>46225</v>
      </c>
      <c r="E9" s="9">
        <v>46226</v>
      </c>
      <c r="F9" s="9">
        <v>46227</v>
      </c>
      <c r="G9" s="9">
        <v>46228</v>
      </c>
      <c r="H9" s="9">
        <v>46229</v>
      </c>
    </row>
    <row r="10" spans="2:8" ht="57.95" customHeight="1">
      <c r="B10" s="96" t="s">
        <v>41</v>
      </c>
      <c r="C10" s="9" t="s">
        <v>75</v>
      </c>
      <c r="D10" s="9"/>
      <c r="E10" s="9"/>
      <c r="F10" s="9"/>
      <c r="G10" s="103" t="s">
        <v>96</v>
      </c>
      <c r="H10" s="70" t="s">
        <v>97</v>
      </c>
    </row>
    <row r="11" spans="2:8" ht="19.5" customHeight="1">
      <c r="B11" s="11">
        <f t="array" ref="B11:H11">DaysAndWeeks+DATE(CalendarYear,7,1)-WEEKDAY(DATE(CalendarYear,7,1),(WeekStart="Monday")+1)+29</f>
        <v>46230</v>
      </c>
      <c r="C11" s="11">
        <v>46231</v>
      </c>
      <c r="D11" s="11">
        <v>46232</v>
      </c>
      <c r="E11" s="11">
        <v>46233</v>
      </c>
      <c r="F11" s="11">
        <v>46234</v>
      </c>
      <c r="G11" s="11">
        <v>46235</v>
      </c>
      <c r="H11" s="11">
        <v>46236</v>
      </c>
    </row>
    <row r="12" spans="2:8" ht="57.95" customHeight="1">
      <c r="B12" s="94" t="s">
        <v>47</v>
      </c>
      <c r="C12" s="11"/>
      <c r="D12" s="11"/>
      <c r="E12" s="11"/>
      <c r="F12" s="68" t="s">
        <v>98</v>
      </c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46237</v>
      </c>
      <c r="C13" s="9">
        <v>46238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 B8 B12" xr:uid="{1C1526FA-10B9-4D00-86AB-BD3DC0FD8E2B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opLeftCell="A7" zoomScale="80" zoomScaleNormal="80" workbookViewId="0">
      <selection activeCell="G4" sqref="G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DaysAndWeeks+DATE(CalendarYear,8,1)-WEEKDAY(DATE(CalendarYear,8,1),(WeekStart="Monday")+1)+1</f>
        <v>46230</v>
      </c>
      <c r="C3" s="11">
        <v>46231</v>
      </c>
      <c r="D3" s="11">
        <v>46232</v>
      </c>
      <c r="E3" s="11">
        <v>46233</v>
      </c>
      <c r="F3" s="11">
        <v>46234</v>
      </c>
      <c r="G3" s="11">
        <v>46235</v>
      </c>
      <c r="H3" s="11">
        <v>46236</v>
      </c>
    </row>
    <row r="4" spans="2:8" ht="77.25" customHeight="1">
      <c r="B4" s="11"/>
      <c r="C4" s="11"/>
      <c r="D4" s="11"/>
      <c r="E4" s="11"/>
      <c r="F4" s="11"/>
      <c r="G4" s="79" t="s">
        <v>99</v>
      </c>
      <c r="H4" s="94" t="s">
        <v>53</v>
      </c>
    </row>
    <row r="5" spans="2:8" ht="19.5" customHeight="1">
      <c r="B5" s="9">
        <f t="array" ref="B5:H5">DaysAndWeeks+DATE(CalendarYear,8,1)-WEEKDAY(DATE(CalendarYear,8,1),(WeekStart="Monday")+1)+8</f>
        <v>46237</v>
      </c>
      <c r="C5" s="9">
        <v>46238</v>
      </c>
      <c r="D5" s="9">
        <v>46239</v>
      </c>
      <c r="E5" s="9">
        <v>46240</v>
      </c>
      <c r="F5" s="9">
        <v>46241</v>
      </c>
      <c r="G5" s="9">
        <v>46242</v>
      </c>
      <c r="H5" s="9">
        <v>46243</v>
      </c>
    </row>
    <row r="6" spans="2:8" ht="90.75" customHeight="1">
      <c r="B6" s="96" t="s">
        <v>100</v>
      </c>
      <c r="C6" s="9"/>
      <c r="D6" s="9" t="s">
        <v>101</v>
      </c>
      <c r="E6" s="70" t="s">
        <v>89</v>
      </c>
      <c r="F6" s="92" t="s">
        <v>90</v>
      </c>
      <c r="G6" s="93" t="s">
        <v>102</v>
      </c>
      <c r="H6" s="70" t="s">
        <v>103</v>
      </c>
    </row>
    <row r="7" spans="2:8" ht="19.5" customHeight="1">
      <c r="B7" s="11">
        <f t="array" ref="B7:H7">DaysAndWeeks+DATE(CalendarYear,8,1)-WEEKDAY(DATE(CalendarYear,8,1),(WeekStart="Monday")+1)+15</f>
        <v>46244</v>
      </c>
      <c r="C7" s="11">
        <v>46245</v>
      </c>
      <c r="D7" s="11">
        <v>46246</v>
      </c>
      <c r="E7" s="11">
        <v>46247</v>
      </c>
      <c r="F7" s="11">
        <v>46248</v>
      </c>
      <c r="G7" s="11">
        <v>46249</v>
      </c>
      <c r="H7" s="11">
        <v>46250</v>
      </c>
    </row>
    <row r="8" spans="2:8" ht="89.25" customHeight="1">
      <c r="B8" s="94" t="s">
        <v>55</v>
      </c>
      <c r="C8" s="11"/>
      <c r="D8" s="98" t="s">
        <v>104</v>
      </c>
      <c r="E8" s="98" t="s">
        <v>105</v>
      </c>
      <c r="F8" s="98" t="s">
        <v>106</v>
      </c>
      <c r="G8" s="102" t="s">
        <v>107</v>
      </c>
      <c r="H8" s="79" t="s">
        <v>108</v>
      </c>
    </row>
    <row r="9" spans="2:8" ht="19.5" customHeight="1">
      <c r="B9" s="9">
        <f t="array" ref="B9:H9">DaysAndWeeks+DATE(CalendarYear,8,1)-WEEKDAY(DATE(CalendarYear,8,1),(WeekStart="Monday")+1)+22</f>
        <v>46251</v>
      </c>
      <c r="C9" s="9">
        <v>46252</v>
      </c>
      <c r="D9" s="9">
        <v>46253</v>
      </c>
      <c r="E9" s="9">
        <v>46254</v>
      </c>
      <c r="F9" s="9">
        <v>46255</v>
      </c>
      <c r="G9" s="9">
        <v>46256</v>
      </c>
      <c r="H9" s="9">
        <v>46257</v>
      </c>
    </row>
    <row r="10" spans="2:8" ht="57.95" customHeight="1">
      <c r="B10" s="96" t="s">
        <v>109</v>
      </c>
      <c r="C10" s="70" t="s">
        <v>110</v>
      </c>
      <c r="D10" s="9" t="s">
        <v>111</v>
      </c>
      <c r="E10" s="9" t="s">
        <v>112</v>
      </c>
      <c r="F10" s="9" t="s">
        <v>113</v>
      </c>
      <c r="G10" s="9" t="s">
        <v>114</v>
      </c>
      <c r="H10" s="9"/>
    </row>
    <row r="11" spans="2:8" ht="19.5" customHeight="1">
      <c r="B11" s="11">
        <f t="array" ref="B11:H11">DaysAndWeeks+DATE(CalendarYear,8,1)-WEEKDAY(DATE(CalendarYear,8,1),(WeekStart="Monday")+1)+29</f>
        <v>46258</v>
      </c>
      <c r="C11" s="11">
        <v>46259</v>
      </c>
      <c r="D11" s="11">
        <v>46260</v>
      </c>
      <c r="E11" s="11">
        <v>46261</v>
      </c>
      <c r="F11" s="11">
        <v>46262</v>
      </c>
      <c r="G11" s="11">
        <v>46263</v>
      </c>
      <c r="H11" s="11">
        <v>46264</v>
      </c>
    </row>
    <row r="12" spans="2:8" ht="57.95" customHeight="1">
      <c r="B12" s="94" t="s">
        <v>115</v>
      </c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46265</v>
      </c>
      <c r="C13" s="9">
        <v>46266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00000000-0002-0000-0700-000007000000}"/>
    <dataValidation allowBlank="1" showInputMessage="1" showErrorMessage="1" prompt="This row &amp; rows 6, 8, 10, 12, &amp; 14 are cells for entering daily notes related to the calendar day in the cell above" sqref="B4 B8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topLeftCell="A6" zoomScale="70" zoomScaleNormal="70" workbookViewId="0">
      <selection activeCell="K10" sqref="K10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/>
    </row>
    <row r="2" spans="2:8" ht="21.75" customHeight="1">
      <c r="B2" s="5" t="str">
        <f>IF(WeekStart="SUNDAY", "SUNDAY","MONDAY")</f>
        <v>MONDAY</v>
      </c>
      <c r="C2" s="5" t="str">
        <f t="shared" ref="C2:H2" si="0">UPPER(TEXT(C3,"dddd"))</f>
        <v>MARTES</v>
      </c>
      <c r="D2" s="5" t="str">
        <f t="shared" si="0"/>
        <v>MIÉRCOLES</v>
      </c>
      <c r="E2" s="5" t="str">
        <f t="shared" si="0"/>
        <v>JUEVES</v>
      </c>
      <c r="F2" s="5" t="str">
        <f t="shared" si="0"/>
        <v>VIERNES</v>
      </c>
      <c r="G2" s="5" t="str">
        <f t="shared" si="0"/>
        <v>SÁBADO</v>
      </c>
      <c r="H2" s="5" t="str">
        <f t="shared" si="0"/>
        <v>DOMINGO</v>
      </c>
    </row>
    <row r="3" spans="2:8" ht="19.5" customHeight="1">
      <c r="B3" s="11">
        <f t="array" ref="B3:H3">DaysAndWeeks+DATE(CalendarYear,9,1)-WEEKDAY(DATE(CalendarYear,9,1),(WeekStart="Monday")+1)+1</f>
        <v>46265</v>
      </c>
      <c r="C3" s="11">
        <v>46266</v>
      </c>
      <c r="D3" s="11">
        <v>46267</v>
      </c>
      <c r="E3" s="11">
        <v>46268</v>
      </c>
      <c r="F3" s="11">
        <v>46269</v>
      </c>
      <c r="G3" s="11">
        <v>46270</v>
      </c>
      <c r="H3" s="11">
        <v>46271</v>
      </c>
    </row>
    <row r="4" spans="2:8" ht="57.95" customHeight="1">
      <c r="B4" s="100" t="s">
        <v>116</v>
      </c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46272</v>
      </c>
      <c r="C5" s="9">
        <v>46273</v>
      </c>
      <c r="D5" s="9">
        <v>46274</v>
      </c>
      <c r="E5" s="9">
        <v>46275</v>
      </c>
      <c r="F5" s="9">
        <v>46276</v>
      </c>
      <c r="G5" s="9">
        <v>46277</v>
      </c>
      <c r="H5" s="9">
        <v>46278</v>
      </c>
    </row>
    <row r="6" spans="2:8" ht="57.95" customHeight="1">
      <c r="B6" s="101" t="s">
        <v>5</v>
      </c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46279</v>
      </c>
      <c r="C7" s="11">
        <v>46280</v>
      </c>
      <c r="D7" s="11">
        <v>46281</v>
      </c>
      <c r="E7" s="11">
        <v>46282</v>
      </c>
      <c r="F7" s="11">
        <v>46283</v>
      </c>
      <c r="G7" s="11">
        <v>46284</v>
      </c>
      <c r="H7" s="11">
        <v>46285</v>
      </c>
    </row>
    <row r="8" spans="2:8" ht="57.95" customHeight="1">
      <c r="B8" s="11"/>
      <c r="C8" s="107" t="s">
        <v>53</v>
      </c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46286</v>
      </c>
      <c r="C9" s="9">
        <v>46287</v>
      </c>
      <c r="D9" s="9">
        <v>46288</v>
      </c>
      <c r="E9" s="9">
        <v>46289</v>
      </c>
      <c r="F9" s="9">
        <v>46290</v>
      </c>
      <c r="G9" s="9">
        <v>46291</v>
      </c>
      <c r="H9" s="9">
        <v>46292</v>
      </c>
    </row>
    <row r="10" spans="2:8" ht="57.95" customHeight="1">
      <c r="B10" s="105" t="s">
        <v>74</v>
      </c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46293</v>
      </c>
      <c r="C11" s="11">
        <v>46294</v>
      </c>
      <c r="D11" s="11">
        <v>46295</v>
      </c>
      <c r="E11" s="11">
        <v>46296</v>
      </c>
      <c r="F11" s="11">
        <v>46297</v>
      </c>
      <c r="G11" s="11">
        <v>46298</v>
      </c>
      <c r="H11" s="11">
        <v>46299</v>
      </c>
    </row>
    <row r="12" spans="2:8" ht="57.95" customHeight="1">
      <c r="B12" s="94" t="s">
        <v>8</v>
      </c>
      <c r="C12" s="11"/>
      <c r="D12" s="11"/>
      <c r="E12" s="11"/>
      <c r="F12" s="75" t="s">
        <v>11</v>
      </c>
      <c r="G12" s="97" t="s">
        <v>86</v>
      </c>
      <c r="H12" s="97" t="s">
        <v>86</v>
      </c>
    </row>
    <row r="13" spans="2:8" ht="19.5" customHeight="1">
      <c r="B13" s="9">
        <f t="array" ref="B13:C13">DaysAndWeeks+DATE(CalendarYear,9,1)-WEEKDAY(DATE(CalendarYear,9,1),(WeekStart="Monday")+1)+36</f>
        <v>46300</v>
      </c>
      <c r="C13" s="9">
        <v>46301</v>
      </c>
      <c r="D13" s="7" t="s">
        <v>6</v>
      </c>
      <c r="E13" s="123"/>
      <c r="F13" s="123"/>
      <c r="G13" s="123"/>
      <c r="H13" s="124"/>
    </row>
    <row r="14" spans="2:8" ht="57.95" customHeight="1">
      <c r="B14" s="9"/>
      <c r="C14" s="9"/>
      <c r="D14" s="8"/>
      <c r="E14" s="125"/>
      <c r="F14" s="125"/>
      <c r="G14" s="125"/>
      <c r="H14" s="126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00000000-0002-0000-0800-000007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  <dataValidation allowBlank="1" showInputMessage="1" showErrorMessage="1" prompt="This row &amp; rows 6, 8, 10, 12, &amp; 14 are cells for entering daily notes related to the calendar day in the cell above" sqref="B10 B12" xr:uid="{3C9558C9-3C3C-466B-BBA9-0FCB161AABBD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11204f75-308b-447d-8126-d90f5b1467b4" xsi:nil="true"/>
    <DefaultSectionNames xmlns="11204f75-308b-447d-8126-d90f5b1467b4" xsi:nil="true"/>
    <Is_Collaboration_Space_Locked xmlns="11204f75-308b-447d-8126-d90f5b1467b4" xsi:nil="true"/>
    <Owner xmlns="11204f75-308b-447d-8126-d90f5b1467b4">
      <UserInfo>
        <DisplayName/>
        <AccountId xsi:nil="true"/>
        <AccountType/>
      </UserInfo>
    </Owner>
    <Has_Teacher_Only_SectionGroup xmlns="11204f75-308b-447d-8126-d90f5b1467b4" xsi:nil="true"/>
    <LMS_Mappings xmlns="11204f75-308b-447d-8126-d90f5b1467b4" xsi:nil="true"/>
    <Invited_Students xmlns="11204f75-308b-447d-8126-d90f5b1467b4" xsi:nil="true"/>
    <FolderType xmlns="11204f75-308b-447d-8126-d90f5b1467b4" xsi:nil="true"/>
    <CultureName xmlns="11204f75-308b-447d-8126-d90f5b1467b4" xsi:nil="true"/>
    <Templates xmlns="11204f75-308b-447d-8126-d90f5b1467b4" xsi:nil="true"/>
    <_activity xmlns="11204f75-308b-447d-8126-d90f5b1467b4" xsi:nil="true"/>
    <AppVersion xmlns="11204f75-308b-447d-8126-d90f5b1467b4" xsi:nil="true"/>
    <Math_Settings xmlns="11204f75-308b-447d-8126-d90f5b1467b4" xsi:nil="true"/>
    <Invited_Teachers xmlns="11204f75-308b-447d-8126-d90f5b1467b4" xsi:nil="true"/>
    <IsNotebookLocked xmlns="11204f75-308b-447d-8126-d90f5b1467b4" xsi:nil="true"/>
    <Distribution_Groups xmlns="11204f75-308b-447d-8126-d90f5b1467b4" xsi:nil="true"/>
    <Self_Registration_Enabled xmlns="11204f75-308b-447d-8126-d90f5b1467b4" xsi:nil="true"/>
    <TeamsChannelId xmlns="11204f75-308b-447d-8126-d90f5b1467b4" xsi:nil="true"/>
    <NotebookType xmlns="11204f75-308b-447d-8126-d90f5b1467b4" xsi:nil="true"/>
    <Teachers xmlns="11204f75-308b-447d-8126-d90f5b1467b4">
      <UserInfo>
        <DisplayName/>
        <AccountId xsi:nil="true"/>
        <AccountType/>
      </UserInfo>
    </Teachers>
    <Students xmlns="11204f75-308b-447d-8126-d90f5b1467b4">
      <UserInfo>
        <DisplayName/>
        <AccountId xsi:nil="true"/>
        <AccountType/>
      </UserInfo>
    </Students>
    <Student_Groups xmlns="11204f75-308b-447d-8126-d90f5b1467b4">
      <UserInfo>
        <DisplayName/>
        <AccountId xsi:nil="true"/>
        <AccountType/>
      </UserInfo>
    </Student_Group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3959D9793EF848A6786796C13E9AFC" ma:contentTypeVersion="39" ma:contentTypeDescription="Crear nuevo documento." ma:contentTypeScope="" ma:versionID="65ae3401d6e562663be826daa7d7449b">
  <xsd:schema xmlns:xsd="http://www.w3.org/2001/XMLSchema" xmlns:xs="http://www.w3.org/2001/XMLSchema" xmlns:p="http://schemas.microsoft.com/office/2006/metadata/properties" xmlns:ns3="11204f75-308b-447d-8126-d90f5b1467b4" xmlns:ns4="25d3bc49-815e-4218-9455-846294a6d6bd" targetNamespace="http://schemas.microsoft.com/office/2006/metadata/properties" ma:root="true" ma:fieldsID="fe36559938c16c678861e96de67c2733" ns3:_="" ns4:_="">
    <xsd:import namespace="11204f75-308b-447d-8126-d90f5b1467b4"/>
    <xsd:import namespace="25d3bc49-815e-4218-9455-846294a6d6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04f75-308b-447d-8126-d90f5b146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20" nillable="true" ma:displayName="Notebook Type" ma:internalName="NotebookType">
      <xsd:simpleType>
        <xsd:restriction base="dms:Text"/>
      </xsd:simpleType>
    </xsd:element>
    <xsd:element name="FolderType" ma:index="21" nillable="true" ma:displayName="Folder Type" ma:internalName="FolderType">
      <xsd:simpleType>
        <xsd:restriction base="dms:Text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AppVersion" ma:index="23" nillable="true" ma:displayName="App Version" ma:internalName="AppVersion">
      <xsd:simpleType>
        <xsd:restriction base="dms:Text"/>
      </xsd:simpleType>
    </xsd:element>
    <xsd:element name="TeamsChannelId" ma:index="24" nillable="true" ma:displayName="Teams Channel Id" ma:internalName="TeamsChannelId">
      <xsd:simpleType>
        <xsd:restriction base="dms:Text"/>
      </xsd:simpleType>
    </xsd:element>
    <xsd:element name="Owner" ma:index="2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6" nillable="true" ma:displayName="Math Settings" ma:internalName="Math_Settings">
      <xsd:simpleType>
        <xsd:restriction base="dms:Text"/>
      </xsd:simpleType>
    </xsd:element>
    <xsd:element name="DefaultSectionNames" ma:index="27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8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9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0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1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2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3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4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5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6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7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8" nillable="true" ma:displayName="Is Collaboration Space Locked" ma:internalName="Is_Collaboration_Space_Locked">
      <xsd:simpleType>
        <xsd:restriction base="dms:Boolean"/>
      </xsd:simpleType>
    </xsd:element>
    <xsd:element name="IsNotebookLocked" ma:index="39" nillable="true" ma:displayName="Is Notebook Locked" ma:internalName="IsNotebookLocked">
      <xsd:simpleType>
        <xsd:restriction base="dms:Boolean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LengthInSeconds" ma:index="41" nillable="true" ma:displayName="Length (seconds)" ma:internalName="MediaLengthInSeconds" ma:readOnly="true">
      <xsd:simpleType>
        <xsd:restriction base="dms:Unknown"/>
      </xsd:simpleType>
    </xsd:element>
    <xsd:element name="_activity" ma:index="42" nillable="true" ma:displayName="_activity" ma:hidden="true" ma:internalName="_activity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3bc49-815e-4218-9455-846294a6d6b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45F649-A5E1-49E2-B3BF-F9BCCA7272E3}"/>
</file>

<file path=customXml/itemProps2.xml><?xml version="1.0" encoding="utf-8"?>
<ds:datastoreItem xmlns:ds="http://schemas.openxmlformats.org/officeDocument/2006/customXml" ds:itemID="{7A3AF6B5-3A62-476A-A075-2058F834D300}"/>
</file>

<file path=customXml/itemProps3.xml><?xml version="1.0" encoding="utf-8"?>
<ds:datastoreItem xmlns:ds="http://schemas.openxmlformats.org/officeDocument/2006/customXml" ds:itemID="{443B604B-7C7B-4A99-95AB-6E2E28437501}"/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Aldo Vinicio Chaves Murillo</cp:lastModifiedBy>
  <cp:revision/>
  <dcterms:created xsi:type="dcterms:W3CDTF">2022-12-28T03:23:33Z</dcterms:created>
  <dcterms:modified xsi:type="dcterms:W3CDTF">2026-07-28T01:49:54Z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0x010100C03959D9793EF848A6786796C13E9AFC</vt:lpwstr>
  </property>
</Properties>
</file>